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autoCompressPictures="0"/>
  <workbookProtection lockStructure="1"/>
  <bookViews>
    <workbookView xWindow="7575" yWindow="1155" windowWidth="31605" windowHeight="15870" tabRatio="500"/>
  </bookViews>
  <sheets>
    <sheet name="Instrucciones" sheetId="9" r:id="rId1"/>
    <sheet name="Mov. Cielo" sheetId="2" r:id="rId2"/>
    <sheet name="Mov. RA" sheetId="7" r:id="rId3"/>
    <sheet name="Scattter data" sheetId="6" state="hidden" r:id="rId4"/>
    <sheet name="Cálculo corrección" sheetId="8" r:id="rId5"/>
  </sheets>
  <definedNames>
    <definedName name="Centro_corr_x" localSheetId="2">'Mov. RA'!$T$26:$AI$41</definedName>
    <definedName name="Centro_corr_x">'Mov. Cielo'!$T$26:$AI$41</definedName>
    <definedName name="Centro_corr_y" localSheetId="2">'Mov. RA'!$T$45:$AI$60</definedName>
    <definedName name="Centro_corr_y">'Mov. Cielo'!$T$45:$AI$60</definedName>
    <definedName name="Cielo_x" localSheetId="2">'Mov. RA'!$B$26:$Q$41</definedName>
    <definedName name="Cielo_x">'Mov. Cielo'!$B$26:$Q$41</definedName>
    <definedName name="Cielo_y" localSheetId="2">'Mov. RA'!$B$45:$Q$60</definedName>
    <definedName name="Cielo_y">'Mov. Cielo'!$B$45:$Q$60</definedName>
    <definedName name="desv_std_x" localSheetId="2">'Mov. RA'!$L$10</definedName>
    <definedName name="desv_std_x">'Mov. Cielo'!$L$10</definedName>
    <definedName name="desv_std_y" localSheetId="2">'Mov. RA'!$L$11</definedName>
    <definedName name="desv_std_y">'Mov. Cielo'!$L$11</definedName>
    <definedName name="N_desv_std" localSheetId="2">'Mov. RA'!$L$13</definedName>
    <definedName name="N_desv_std">'Mov. Cielo'!$L$13</definedName>
    <definedName name="promedio_x" localSheetId="2">'Mov. RA'!$L$4</definedName>
    <definedName name="promedio_x">'Mov. Cielo'!$L$4</definedName>
    <definedName name="promedio_y" localSheetId="2">'Mov. RA'!$L$5</definedName>
    <definedName name="promedio_y">'Mov. Cielo'!$L$5</definedName>
    <definedName name="umbral_x" localSheetId="2">'Mov. RA'!$L$14</definedName>
    <definedName name="umbral_x">'Mov. Cielo'!$L$14</definedName>
    <definedName name="umbral_y" localSheetId="2">'Mov. RA'!$L$15</definedName>
    <definedName name="umbral_y">'Mov. Cielo'!$L$15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6" i="8" l="1"/>
  <c r="K6" i="8"/>
  <c r="J6" i="8"/>
  <c r="G6" i="8"/>
  <c r="F6" i="8"/>
  <c r="B23" i="8"/>
  <c r="H32" i="2" l="1"/>
  <c r="I32" i="2"/>
  <c r="J32" i="2"/>
  <c r="K32" i="2"/>
  <c r="L32" i="2"/>
  <c r="M32" i="2"/>
  <c r="N32" i="2"/>
  <c r="O32" i="2"/>
  <c r="P32" i="2"/>
  <c r="Q32" i="2"/>
  <c r="H33" i="2"/>
  <c r="I33" i="2"/>
  <c r="J33" i="2"/>
  <c r="K33" i="2"/>
  <c r="L33" i="2"/>
  <c r="M33" i="2"/>
  <c r="N33" i="2"/>
  <c r="O33" i="2"/>
  <c r="P33" i="2"/>
  <c r="Q33" i="2"/>
  <c r="H34" i="2"/>
  <c r="I34" i="2"/>
  <c r="J34" i="2"/>
  <c r="K34" i="2"/>
  <c r="L34" i="2"/>
  <c r="M34" i="2"/>
  <c r="N34" i="2"/>
  <c r="O34" i="2"/>
  <c r="P34" i="2"/>
  <c r="Q34" i="2"/>
  <c r="H35" i="2"/>
  <c r="I35" i="2"/>
  <c r="J35" i="2"/>
  <c r="K35" i="2"/>
  <c r="L35" i="2"/>
  <c r="M35" i="2"/>
  <c r="N35" i="2"/>
  <c r="O35" i="2"/>
  <c r="P35" i="2"/>
  <c r="Q35" i="2"/>
  <c r="H36" i="2"/>
  <c r="I36" i="2"/>
  <c r="J36" i="2"/>
  <c r="K36" i="2"/>
  <c r="L36" i="2"/>
  <c r="M36" i="2"/>
  <c r="N36" i="2"/>
  <c r="O36" i="2"/>
  <c r="P36" i="2"/>
  <c r="Q36" i="2"/>
  <c r="H37" i="2"/>
  <c r="I37" i="2"/>
  <c r="J37" i="2"/>
  <c r="K37" i="2"/>
  <c r="L37" i="2"/>
  <c r="M37" i="2"/>
  <c r="N37" i="2"/>
  <c r="O37" i="2"/>
  <c r="P37" i="2"/>
  <c r="Q37" i="2"/>
  <c r="H38" i="2"/>
  <c r="I38" i="2"/>
  <c r="J38" i="2"/>
  <c r="K38" i="2"/>
  <c r="L38" i="2"/>
  <c r="M38" i="2"/>
  <c r="N38" i="2"/>
  <c r="O38" i="2"/>
  <c r="P38" i="2"/>
  <c r="Q38" i="2"/>
  <c r="H39" i="2"/>
  <c r="I39" i="2"/>
  <c r="J39" i="2"/>
  <c r="K39" i="2"/>
  <c r="L39" i="2"/>
  <c r="M39" i="2"/>
  <c r="N39" i="2"/>
  <c r="O39" i="2"/>
  <c r="P39" i="2"/>
  <c r="Q39" i="2"/>
  <c r="H40" i="2"/>
  <c r="I40" i="2"/>
  <c r="J40" i="2"/>
  <c r="K40" i="2"/>
  <c r="L40" i="2"/>
  <c r="M40" i="2"/>
  <c r="N40" i="2"/>
  <c r="O40" i="2"/>
  <c r="P40" i="2"/>
  <c r="Q40" i="2"/>
  <c r="H41" i="2"/>
  <c r="I41" i="2"/>
  <c r="J41" i="2"/>
  <c r="K41" i="2"/>
  <c r="L41" i="2"/>
  <c r="M41" i="2"/>
  <c r="N41" i="2"/>
  <c r="O41" i="2"/>
  <c r="P41" i="2"/>
  <c r="Q41" i="2"/>
  <c r="B6" i="8" l="1"/>
  <c r="B5" i="8"/>
  <c r="D5" i="8"/>
  <c r="F5" i="8" s="1"/>
  <c r="E5" i="8"/>
  <c r="C5" i="8"/>
  <c r="D6" i="8"/>
  <c r="E6" i="8"/>
  <c r="C6" i="8"/>
  <c r="H4" i="7"/>
  <c r="G26" i="7" s="1"/>
  <c r="Y26" i="7" s="1"/>
  <c r="H5" i="7"/>
  <c r="F5" i="7"/>
  <c r="F4" i="7"/>
  <c r="G5" i="7"/>
  <c r="G4" i="7"/>
  <c r="I5" i="7"/>
  <c r="F6" i="7"/>
  <c r="G6" i="7"/>
  <c r="H6" i="7"/>
  <c r="I6" i="7"/>
  <c r="F7" i="7"/>
  <c r="G7" i="7"/>
  <c r="H7" i="7"/>
  <c r="I7" i="7"/>
  <c r="F8" i="7"/>
  <c r="G8" i="7"/>
  <c r="H8" i="7"/>
  <c r="I8" i="7"/>
  <c r="F9" i="7"/>
  <c r="G9" i="7"/>
  <c r="H9" i="7"/>
  <c r="I9" i="7"/>
  <c r="F10" i="7"/>
  <c r="G10" i="7"/>
  <c r="H10" i="7"/>
  <c r="I10" i="7"/>
  <c r="F11" i="7"/>
  <c r="G11" i="7"/>
  <c r="H11" i="7"/>
  <c r="I11" i="7"/>
  <c r="F12" i="7"/>
  <c r="G12" i="7"/>
  <c r="H12" i="7"/>
  <c r="I12" i="7"/>
  <c r="F13" i="7"/>
  <c r="G13" i="7"/>
  <c r="H13" i="7"/>
  <c r="I13" i="7" s="1"/>
  <c r="F14" i="7"/>
  <c r="G14" i="7"/>
  <c r="H14" i="7"/>
  <c r="I14" i="7" s="1"/>
  <c r="F15" i="7"/>
  <c r="G15" i="7"/>
  <c r="H15" i="7"/>
  <c r="I15" i="7" s="1"/>
  <c r="F16" i="7"/>
  <c r="G16" i="7"/>
  <c r="H16" i="7"/>
  <c r="I16" i="7" s="1"/>
  <c r="F17" i="7"/>
  <c r="G17" i="7"/>
  <c r="H17" i="7"/>
  <c r="I17" i="7" s="1"/>
  <c r="F18" i="7"/>
  <c r="G18" i="7"/>
  <c r="H18" i="7"/>
  <c r="I18" i="7" s="1"/>
  <c r="F19" i="7"/>
  <c r="G19" i="7"/>
  <c r="H19" i="7"/>
  <c r="I19" i="7" s="1"/>
  <c r="C26" i="7"/>
  <c r="K26" i="7"/>
  <c r="AC26" i="7" s="1"/>
  <c r="C27" i="7"/>
  <c r="U27" i="7" s="1"/>
  <c r="D27" i="7"/>
  <c r="E27" i="7"/>
  <c r="F27" i="7"/>
  <c r="G27" i="7"/>
  <c r="Y27" i="7" s="1"/>
  <c r="H27" i="7"/>
  <c r="I27" i="7"/>
  <c r="AA27" i="7" s="1"/>
  <c r="J27" i="7"/>
  <c r="K27" i="7"/>
  <c r="AC27" i="7" s="1"/>
  <c r="L27" i="7"/>
  <c r="M27" i="7"/>
  <c r="AE27" i="7" s="1"/>
  <c r="N27" i="7"/>
  <c r="O27" i="7"/>
  <c r="AG27" i="7" s="1"/>
  <c r="P27" i="7"/>
  <c r="Q27" i="7"/>
  <c r="C28" i="7"/>
  <c r="U28" i="7" s="1"/>
  <c r="D28" i="7"/>
  <c r="V28" i="7" s="1"/>
  <c r="E28" i="7"/>
  <c r="F28" i="7"/>
  <c r="G28" i="7"/>
  <c r="Y28" i="7" s="1"/>
  <c r="H28" i="7"/>
  <c r="Z28" i="7" s="1"/>
  <c r="I28" i="7"/>
  <c r="AA28" i="7" s="1"/>
  <c r="J28" i="7"/>
  <c r="AB28" i="7" s="1"/>
  <c r="K28" i="7"/>
  <c r="AC28" i="7" s="1"/>
  <c r="L28" i="7"/>
  <c r="AD28" i="7" s="1"/>
  <c r="M28" i="7"/>
  <c r="AE28" i="7" s="1"/>
  <c r="N28" i="7"/>
  <c r="AF28" i="7" s="1"/>
  <c r="O28" i="7"/>
  <c r="AG28" i="7" s="1"/>
  <c r="P28" i="7"/>
  <c r="AH28" i="7" s="1"/>
  <c r="Q28" i="7"/>
  <c r="C29" i="7"/>
  <c r="U29" i="7" s="1"/>
  <c r="D29" i="7"/>
  <c r="E29" i="7"/>
  <c r="W29" i="7" s="1"/>
  <c r="F29" i="7"/>
  <c r="G29" i="7"/>
  <c r="Y29" i="7" s="1"/>
  <c r="H29" i="7"/>
  <c r="I29" i="7"/>
  <c r="AA29" i="7" s="1"/>
  <c r="J29" i="7"/>
  <c r="K29" i="7"/>
  <c r="AC29" i="7" s="1"/>
  <c r="L29" i="7"/>
  <c r="M29" i="7"/>
  <c r="AE29" i="7" s="1"/>
  <c r="N29" i="7"/>
  <c r="O29" i="7"/>
  <c r="AG29" i="7" s="1"/>
  <c r="P29" i="7"/>
  <c r="Q29" i="7"/>
  <c r="C30" i="7"/>
  <c r="D30" i="7"/>
  <c r="V30" i="7" s="1"/>
  <c r="E30" i="7"/>
  <c r="F30" i="7"/>
  <c r="X30" i="7" s="1"/>
  <c r="G30" i="7"/>
  <c r="H30" i="7"/>
  <c r="Z30" i="7" s="1"/>
  <c r="I30" i="7"/>
  <c r="J30" i="7"/>
  <c r="AB30" i="7" s="1"/>
  <c r="K30" i="7"/>
  <c r="L30" i="7"/>
  <c r="AD30" i="7" s="1"/>
  <c r="M30" i="7"/>
  <c r="N30" i="7"/>
  <c r="AF30" i="7" s="1"/>
  <c r="O30" i="7"/>
  <c r="P30" i="7"/>
  <c r="AH30" i="7" s="1"/>
  <c r="Q30" i="7"/>
  <c r="C31" i="7"/>
  <c r="U31" i="7" s="1"/>
  <c r="D31" i="7"/>
  <c r="E31" i="7"/>
  <c r="W31" i="7" s="1"/>
  <c r="F31" i="7"/>
  <c r="G31" i="7"/>
  <c r="Y31" i="7" s="1"/>
  <c r="H31" i="7"/>
  <c r="I31" i="7"/>
  <c r="AA31" i="7" s="1"/>
  <c r="J31" i="7"/>
  <c r="K31" i="7"/>
  <c r="AC31" i="7" s="1"/>
  <c r="L31" i="7"/>
  <c r="M31" i="7"/>
  <c r="AE31" i="7" s="1"/>
  <c r="N31" i="7"/>
  <c r="O31" i="7"/>
  <c r="AG31" i="7" s="1"/>
  <c r="P31" i="7"/>
  <c r="Q31" i="7"/>
  <c r="AI31" i="7" s="1"/>
  <c r="C32" i="7"/>
  <c r="U32" i="7" s="1"/>
  <c r="D32" i="7"/>
  <c r="V32" i="7" s="1"/>
  <c r="E32" i="7"/>
  <c r="W32" i="7" s="1"/>
  <c r="F32" i="7"/>
  <c r="X32" i="7" s="1"/>
  <c r="G32" i="7"/>
  <c r="Y32" i="7" s="1"/>
  <c r="H32" i="7"/>
  <c r="Z32" i="7" s="1"/>
  <c r="I32" i="7"/>
  <c r="AA32" i="7" s="1"/>
  <c r="J32" i="7"/>
  <c r="K32" i="7"/>
  <c r="AC32" i="7" s="1"/>
  <c r="L32" i="7"/>
  <c r="AD32" i="7" s="1"/>
  <c r="M32" i="7"/>
  <c r="AE32" i="7" s="1"/>
  <c r="N32" i="7"/>
  <c r="AF32" i="7" s="1"/>
  <c r="O32" i="7"/>
  <c r="AG32" i="7" s="1"/>
  <c r="P32" i="7"/>
  <c r="AH32" i="7" s="1"/>
  <c r="Q32" i="7"/>
  <c r="AI32" i="7" s="1"/>
  <c r="C33" i="7"/>
  <c r="U33" i="7" s="1"/>
  <c r="D33" i="7"/>
  <c r="E33" i="7"/>
  <c r="W33" i="7" s="1"/>
  <c r="F33" i="7"/>
  <c r="G33" i="7"/>
  <c r="Y33" i="7" s="1"/>
  <c r="H33" i="7"/>
  <c r="I33" i="7"/>
  <c r="AA33" i="7" s="1"/>
  <c r="J33" i="7"/>
  <c r="K33" i="7"/>
  <c r="AC33" i="7" s="1"/>
  <c r="L33" i="7"/>
  <c r="M33" i="7"/>
  <c r="AE33" i="7" s="1"/>
  <c r="N33" i="7"/>
  <c r="O33" i="7"/>
  <c r="AG33" i="7" s="1"/>
  <c r="P33" i="7"/>
  <c r="Q33" i="7"/>
  <c r="AI33" i="7" s="1"/>
  <c r="C34" i="7"/>
  <c r="U34" i="7" s="1"/>
  <c r="D34" i="7"/>
  <c r="V34" i="7" s="1"/>
  <c r="E34" i="7"/>
  <c r="W34" i="7" s="1"/>
  <c r="F34" i="7"/>
  <c r="X34" i="7" s="1"/>
  <c r="G34" i="7"/>
  <c r="Y34" i="7" s="1"/>
  <c r="H34" i="7"/>
  <c r="Z34" i="7" s="1"/>
  <c r="I34" i="7"/>
  <c r="AA34" i="7" s="1"/>
  <c r="J34" i="7"/>
  <c r="K34" i="7"/>
  <c r="AC34" i="7" s="1"/>
  <c r="L34" i="7"/>
  <c r="AD34" i="7" s="1"/>
  <c r="M34" i="7"/>
  <c r="AE34" i="7" s="1"/>
  <c r="N34" i="7"/>
  <c r="AF34" i="7" s="1"/>
  <c r="O34" i="7"/>
  <c r="AG34" i="7" s="1"/>
  <c r="P34" i="7"/>
  <c r="AH34" i="7" s="1"/>
  <c r="Q34" i="7"/>
  <c r="AI34" i="7" s="1"/>
  <c r="C35" i="7"/>
  <c r="U35" i="7" s="1"/>
  <c r="D35" i="7"/>
  <c r="E35" i="7"/>
  <c r="W35" i="7" s="1"/>
  <c r="F35" i="7"/>
  <c r="G35" i="7"/>
  <c r="Y35" i="7" s="1"/>
  <c r="H35" i="7"/>
  <c r="I35" i="7"/>
  <c r="AA35" i="7" s="1"/>
  <c r="J35" i="7"/>
  <c r="K35" i="7"/>
  <c r="AC35" i="7" s="1"/>
  <c r="L35" i="7"/>
  <c r="M35" i="7"/>
  <c r="AE35" i="7" s="1"/>
  <c r="N35" i="7"/>
  <c r="O35" i="7"/>
  <c r="AG35" i="7" s="1"/>
  <c r="P35" i="7"/>
  <c r="Q35" i="7"/>
  <c r="AI35" i="7" s="1"/>
  <c r="C36" i="7"/>
  <c r="U36" i="7" s="1"/>
  <c r="D36" i="7"/>
  <c r="V36" i="7" s="1"/>
  <c r="E36" i="7"/>
  <c r="W36" i="7" s="1"/>
  <c r="F36" i="7"/>
  <c r="X36" i="7" s="1"/>
  <c r="G36" i="7"/>
  <c r="Y36" i="7" s="1"/>
  <c r="H36" i="7"/>
  <c r="Z36" i="7" s="1"/>
  <c r="I36" i="7"/>
  <c r="AA36" i="7" s="1"/>
  <c r="J36" i="7"/>
  <c r="K36" i="7"/>
  <c r="AC36" i="7" s="1"/>
  <c r="L36" i="7"/>
  <c r="AD36" i="7" s="1"/>
  <c r="M36" i="7"/>
  <c r="AE36" i="7" s="1"/>
  <c r="N36" i="7"/>
  <c r="AF36" i="7" s="1"/>
  <c r="O36" i="7"/>
  <c r="AG36" i="7" s="1"/>
  <c r="P36" i="7"/>
  <c r="AH36" i="7" s="1"/>
  <c r="Q36" i="7"/>
  <c r="AI36" i="7" s="1"/>
  <c r="B37" i="7"/>
  <c r="T37" i="7" s="1"/>
  <c r="C37" i="7"/>
  <c r="U37" i="7" s="1"/>
  <c r="D37" i="7"/>
  <c r="V37" i="7" s="1"/>
  <c r="E37" i="7"/>
  <c r="W37" i="7" s="1"/>
  <c r="F37" i="7"/>
  <c r="X37" i="7" s="1"/>
  <c r="G37" i="7"/>
  <c r="Y37" i="7" s="1"/>
  <c r="H37" i="7"/>
  <c r="Z37" i="7" s="1"/>
  <c r="I37" i="7"/>
  <c r="AA37" i="7" s="1"/>
  <c r="J37" i="7"/>
  <c r="K37" i="7"/>
  <c r="AC37" i="7" s="1"/>
  <c r="L37" i="7"/>
  <c r="AD37" i="7" s="1"/>
  <c r="M37" i="7"/>
  <c r="AE37" i="7" s="1"/>
  <c r="N37" i="7"/>
  <c r="AF37" i="7" s="1"/>
  <c r="O37" i="7"/>
  <c r="AG37" i="7" s="1"/>
  <c r="P37" i="7"/>
  <c r="AH37" i="7" s="1"/>
  <c r="Q37" i="7"/>
  <c r="AI37" i="7" s="1"/>
  <c r="B38" i="7"/>
  <c r="T38" i="7" s="1"/>
  <c r="C38" i="7"/>
  <c r="U38" i="7" s="1"/>
  <c r="D38" i="7"/>
  <c r="V38" i="7" s="1"/>
  <c r="E38" i="7"/>
  <c r="W38" i="7" s="1"/>
  <c r="F38" i="7"/>
  <c r="X38" i="7" s="1"/>
  <c r="G38" i="7"/>
  <c r="Y38" i="7" s="1"/>
  <c r="H38" i="7"/>
  <c r="Z38" i="7" s="1"/>
  <c r="I38" i="7"/>
  <c r="AA38" i="7" s="1"/>
  <c r="J38" i="7"/>
  <c r="K38" i="7"/>
  <c r="AC38" i="7" s="1"/>
  <c r="L38" i="7"/>
  <c r="AD38" i="7" s="1"/>
  <c r="M38" i="7"/>
  <c r="AE38" i="7" s="1"/>
  <c r="N38" i="7"/>
  <c r="AF38" i="7" s="1"/>
  <c r="O38" i="7"/>
  <c r="AG38" i="7" s="1"/>
  <c r="P38" i="7"/>
  <c r="AH38" i="7" s="1"/>
  <c r="Q38" i="7"/>
  <c r="AI38" i="7" s="1"/>
  <c r="B39" i="7"/>
  <c r="T39" i="7" s="1"/>
  <c r="C39" i="7"/>
  <c r="U39" i="7" s="1"/>
  <c r="D39" i="7"/>
  <c r="V39" i="7" s="1"/>
  <c r="E39" i="7"/>
  <c r="W39" i="7" s="1"/>
  <c r="F39" i="7"/>
  <c r="X39" i="7" s="1"/>
  <c r="G39" i="7"/>
  <c r="Y39" i="7" s="1"/>
  <c r="H39" i="7"/>
  <c r="Z39" i="7" s="1"/>
  <c r="I39" i="7"/>
  <c r="AA39" i="7" s="1"/>
  <c r="J39" i="7"/>
  <c r="K39" i="7"/>
  <c r="AC39" i="7" s="1"/>
  <c r="L39" i="7"/>
  <c r="AD39" i="7" s="1"/>
  <c r="M39" i="7"/>
  <c r="AE39" i="7" s="1"/>
  <c r="N39" i="7"/>
  <c r="AF39" i="7" s="1"/>
  <c r="O39" i="7"/>
  <c r="AG39" i="7" s="1"/>
  <c r="P39" i="7"/>
  <c r="AH39" i="7" s="1"/>
  <c r="Q39" i="7"/>
  <c r="AI39" i="7" s="1"/>
  <c r="B40" i="7"/>
  <c r="T40" i="7" s="1"/>
  <c r="C40" i="7"/>
  <c r="U40" i="7" s="1"/>
  <c r="D40" i="7"/>
  <c r="V40" i="7" s="1"/>
  <c r="E40" i="7"/>
  <c r="W40" i="7" s="1"/>
  <c r="F40" i="7"/>
  <c r="X40" i="7" s="1"/>
  <c r="G40" i="7"/>
  <c r="Y40" i="7" s="1"/>
  <c r="H40" i="7"/>
  <c r="Z40" i="7" s="1"/>
  <c r="I40" i="7"/>
  <c r="AA40" i="7" s="1"/>
  <c r="J40" i="7"/>
  <c r="K40" i="7"/>
  <c r="AC40" i="7" s="1"/>
  <c r="L40" i="7"/>
  <c r="AD40" i="7" s="1"/>
  <c r="M40" i="7"/>
  <c r="AE40" i="7" s="1"/>
  <c r="N40" i="7"/>
  <c r="AF40" i="7" s="1"/>
  <c r="O40" i="7"/>
  <c r="AG40" i="7" s="1"/>
  <c r="P40" i="7"/>
  <c r="AH40" i="7" s="1"/>
  <c r="Q40" i="7"/>
  <c r="AI40" i="7" s="1"/>
  <c r="B41" i="7"/>
  <c r="T41" i="7" s="1"/>
  <c r="C41" i="7"/>
  <c r="U41" i="7" s="1"/>
  <c r="D41" i="7"/>
  <c r="V41" i="7" s="1"/>
  <c r="E41" i="7"/>
  <c r="W41" i="7" s="1"/>
  <c r="F41" i="7"/>
  <c r="X41" i="7" s="1"/>
  <c r="G41" i="7"/>
  <c r="Y41" i="7" s="1"/>
  <c r="H41" i="7"/>
  <c r="Z41" i="7" s="1"/>
  <c r="I41" i="7"/>
  <c r="AA41" i="7" s="1"/>
  <c r="J41" i="7"/>
  <c r="K41" i="7"/>
  <c r="AC41" i="7" s="1"/>
  <c r="L41" i="7"/>
  <c r="AD41" i="7" s="1"/>
  <c r="M41" i="7"/>
  <c r="AE41" i="7" s="1"/>
  <c r="N41" i="7"/>
  <c r="AF41" i="7" s="1"/>
  <c r="O41" i="7"/>
  <c r="AG41" i="7" s="1"/>
  <c r="P41" i="7"/>
  <c r="AH41" i="7" s="1"/>
  <c r="Q41" i="7"/>
  <c r="AI41" i="7" s="1"/>
  <c r="Z27" i="7"/>
  <c r="AB27" i="7"/>
  <c r="AD27" i="7"/>
  <c r="AF27" i="7"/>
  <c r="AH27" i="7"/>
  <c r="V29" i="7"/>
  <c r="Z29" i="7"/>
  <c r="AB29" i="7"/>
  <c r="AD29" i="7"/>
  <c r="AF29" i="7"/>
  <c r="AH29" i="7"/>
  <c r="U30" i="7"/>
  <c r="W30" i="7"/>
  <c r="Y30" i="7"/>
  <c r="AA30" i="7"/>
  <c r="AC30" i="7"/>
  <c r="AE30" i="7"/>
  <c r="AG30" i="7"/>
  <c r="V31" i="7"/>
  <c r="X31" i="7"/>
  <c r="Z31" i="7"/>
  <c r="AB31" i="7"/>
  <c r="AD31" i="7"/>
  <c r="AF31" i="7"/>
  <c r="AH31" i="7"/>
  <c r="AB32" i="7"/>
  <c r="V33" i="7"/>
  <c r="X33" i="7"/>
  <c r="Z33" i="7"/>
  <c r="AB33" i="7"/>
  <c r="AD33" i="7"/>
  <c r="AF33" i="7"/>
  <c r="AH33" i="7"/>
  <c r="AB34" i="7"/>
  <c r="V35" i="7"/>
  <c r="X35" i="7"/>
  <c r="Z35" i="7"/>
  <c r="AB35" i="7"/>
  <c r="AD35" i="7"/>
  <c r="AF35" i="7"/>
  <c r="AH35" i="7"/>
  <c r="AB36" i="7"/>
  <c r="AB37" i="7"/>
  <c r="AB38" i="7"/>
  <c r="AB39" i="7"/>
  <c r="AB40" i="7"/>
  <c r="AB41" i="7"/>
  <c r="H4" i="2"/>
  <c r="H5" i="2"/>
  <c r="F5" i="2"/>
  <c r="F4" i="2"/>
  <c r="G5" i="2"/>
  <c r="G4" i="2"/>
  <c r="I4" i="2"/>
  <c r="I5" i="2"/>
  <c r="F6" i="2"/>
  <c r="G6" i="2"/>
  <c r="H6" i="2"/>
  <c r="F7" i="2"/>
  <c r="G7" i="2"/>
  <c r="H7" i="2"/>
  <c r="F8" i="2"/>
  <c r="G8" i="2"/>
  <c r="H8" i="2"/>
  <c r="F9" i="2"/>
  <c r="G9" i="2"/>
  <c r="H9" i="2"/>
  <c r="F10" i="2"/>
  <c r="G10" i="2"/>
  <c r="H10" i="2"/>
  <c r="I10" i="2" s="1"/>
  <c r="F11" i="2"/>
  <c r="G11" i="2"/>
  <c r="H11" i="2"/>
  <c r="I11" i="2" s="1"/>
  <c r="F12" i="2"/>
  <c r="G12" i="2"/>
  <c r="H12" i="2"/>
  <c r="I12" i="2" s="1"/>
  <c r="F13" i="2"/>
  <c r="G13" i="2"/>
  <c r="H13" i="2"/>
  <c r="I13" i="2" s="1"/>
  <c r="F14" i="2"/>
  <c r="G14" i="2"/>
  <c r="H14" i="2"/>
  <c r="I14" i="2" s="1"/>
  <c r="F15" i="2"/>
  <c r="G15" i="2"/>
  <c r="H15" i="2"/>
  <c r="I15" i="2" s="1"/>
  <c r="F16" i="2"/>
  <c r="G16" i="2"/>
  <c r="H16" i="2"/>
  <c r="I16" i="2" s="1"/>
  <c r="F17" i="2"/>
  <c r="G17" i="2"/>
  <c r="H17" i="2"/>
  <c r="I17" i="2" s="1"/>
  <c r="F18" i="2"/>
  <c r="G18" i="2"/>
  <c r="H18" i="2"/>
  <c r="I18" i="2" s="1"/>
  <c r="F19" i="2"/>
  <c r="G19" i="2"/>
  <c r="H19" i="2"/>
  <c r="I19" i="2" s="1"/>
  <c r="Z32" i="2"/>
  <c r="AA32" i="2"/>
  <c r="AB32" i="2"/>
  <c r="AC32" i="2"/>
  <c r="AD32" i="2"/>
  <c r="AE32" i="2"/>
  <c r="AF32" i="2"/>
  <c r="AG32" i="2"/>
  <c r="AH32" i="2"/>
  <c r="AI32" i="2"/>
  <c r="Z33" i="2"/>
  <c r="AA33" i="2"/>
  <c r="AB33" i="2"/>
  <c r="AC33" i="2"/>
  <c r="AD33" i="2"/>
  <c r="AE33" i="2"/>
  <c r="AF33" i="2"/>
  <c r="AG33" i="2"/>
  <c r="AH33" i="2"/>
  <c r="AI33" i="2"/>
  <c r="Z34" i="2"/>
  <c r="AA34" i="2"/>
  <c r="AB34" i="2"/>
  <c r="AC34" i="2"/>
  <c r="AD34" i="2"/>
  <c r="AE34" i="2"/>
  <c r="AF34" i="2"/>
  <c r="AG34" i="2"/>
  <c r="AH34" i="2"/>
  <c r="AI34" i="2"/>
  <c r="Z35" i="2"/>
  <c r="AA35" i="2"/>
  <c r="AB35" i="2"/>
  <c r="AC35" i="2"/>
  <c r="AD35" i="2"/>
  <c r="AE35" i="2"/>
  <c r="AF35" i="2"/>
  <c r="AG35" i="2"/>
  <c r="AH35" i="2"/>
  <c r="AI35" i="2"/>
  <c r="Z36" i="2"/>
  <c r="AA36" i="2"/>
  <c r="AB36" i="2"/>
  <c r="AC36" i="2"/>
  <c r="AD36" i="2"/>
  <c r="AE36" i="2"/>
  <c r="AF36" i="2"/>
  <c r="AG36" i="2"/>
  <c r="AH36" i="2"/>
  <c r="AI36" i="2"/>
  <c r="Z37" i="2"/>
  <c r="AA37" i="2"/>
  <c r="AB37" i="2"/>
  <c r="AC37" i="2"/>
  <c r="AD37" i="2"/>
  <c r="AE37" i="2"/>
  <c r="AF37" i="2"/>
  <c r="AG37" i="2"/>
  <c r="AH37" i="2"/>
  <c r="AI37" i="2"/>
  <c r="Z38" i="2"/>
  <c r="AA38" i="2"/>
  <c r="AB38" i="2"/>
  <c r="AC38" i="2"/>
  <c r="AD38" i="2"/>
  <c r="AE38" i="2"/>
  <c r="AF38" i="2"/>
  <c r="AG38" i="2"/>
  <c r="AH38" i="2"/>
  <c r="AI38" i="2"/>
  <c r="Z39" i="2"/>
  <c r="AA39" i="2"/>
  <c r="AB39" i="2"/>
  <c r="AC39" i="2"/>
  <c r="AD39" i="2"/>
  <c r="AE39" i="2"/>
  <c r="AF39" i="2"/>
  <c r="AG39" i="2"/>
  <c r="AH39" i="2"/>
  <c r="AI39" i="2"/>
  <c r="Z40" i="2"/>
  <c r="AA40" i="2"/>
  <c r="AB40" i="2"/>
  <c r="AC40" i="2"/>
  <c r="AD40" i="2"/>
  <c r="AE40" i="2"/>
  <c r="AF40" i="2"/>
  <c r="AG40" i="2"/>
  <c r="AH40" i="2"/>
  <c r="AI40" i="2"/>
  <c r="Z41" i="2"/>
  <c r="AA41" i="2"/>
  <c r="AB41" i="2"/>
  <c r="AC41" i="2"/>
  <c r="AD41" i="2"/>
  <c r="AE41" i="2"/>
  <c r="AF41" i="2"/>
  <c r="AG41" i="2"/>
  <c r="AH41" i="2"/>
  <c r="AI41" i="2"/>
  <c r="B45" i="2"/>
  <c r="C45" i="2"/>
  <c r="H45" i="2"/>
  <c r="I45" i="2"/>
  <c r="J45" i="2"/>
  <c r="K45" i="2"/>
  <c r="L45" i="2"/>
  <c r="M45" i="2"/>
  <c r="N45" i="2"/>
  <c r="O45" i="2"/>
  <c r="P45" i="2"/>
  <c r="Q45" i="2"/>
  <c r="B46" i="2"/>
  <c r="C46" i="2"/>
  <c r="H46" i="2"/>
  <c r="I46" i="2"/>
  <c r="J46" i="2"/>
  <c r="K46" i="2"/>
  <c r="L46" i="2"/>
  <c r="M46" i="2"/>
  <c r="N46" i="2"/>
  <c r="O46" i="2"/>
  <c r="P46" i="2"/>
  <c r="Q46" i="2"/>
  <c r="B47" i="2"/>
  <c r="D47" i="2"/>
  <c r="I47" i="2"/>
  <c r="K47" i="2"/>
  <c r="M47" i="2"/>
  <c r="O47" i="2"/>
  <c r="Q47" i="2"/>
  <c r="B48" i="2"/>
  <c r="C48" i="2"/>
  <c r="E48" i="2"/>
  <c r="H48" i="2"/>
  <c r="I48" i="2"/>
  <c r="J48" i="2"/>
  <c r="K48" i="2"/>
  <c r="L48" i="2"/>
  <c r="M48" i="2"/>
  <c r="N48" i="2"/>
  <c r="O48" i="2"/>
  <c r="P48" i="2"/>
  <c r="Q48" i="2"/>
  <c r="C49" i="2"/>
  <c r="D49" i="2"/>
  <c r="E49" i="2"/>
  <c r="F49" i="2"/>
  <c r="H49" i="2"/>
  <c r="I49" i="2"/>
  <c r="J49" i="2"/>
  <c r="K49" i="2"/>
  <c r="L49" i="2"/>
  <c r="M49" i="2"/>
  <c r="N49" i="2"/>
  <c r="O49" i="2"/>
  <c r="P49" i="2"/>
  <c r="Q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Z45" i="2"/>
  <c r="AA45" i="2"/>
  <c r="AB45" i="2"/>
  <c r="AC45" i="2"/>
  <c r="AD45" i="2"/>
  <c r="AE45" i="2"/>
  <c r="AF45" i="2"/>
  <c r="AG45" i="2"/>
  <c r="AH45" i="2"/>
  <c r="AI45" i="2"/>
  <c r="T46" i="2"/>
  <c r="U46" i="2"/>
  <c r="Z46" i="2"/>
  <c r="AA46" i="2"/>
  <c r="AB46" i="2"/>
  <c r="AC46" i="2"/>
  <c r="AD46" i="2"/>
  <c r="AE46" i="2"/>
  <c r="AF46" i="2"/>
  <c r="AG46" i="2"/>
  <c r="AH46" i="2"/>
  <c r="AI46" i="2"/>
  <c r="T47" i="2"/>
  <c r="V47" i="2"/>
  <c r="AA47" i="2"/>
  <c r="AC47" i="2"/>
  <c r="AE47" i="2"/>
  <c r="AG47" i="2"/>
  <c r="AI47" i="2"/>
  <c r="T48" i="2"/>
  <c r="U48" i="2"/>
  <c r="W48" i="2"/>
  <c r="Z48" i="2"/>
  <c r="AA48" i="2"/>
  <c r="AB48" i="2"/>
  <c r="AC48" i="2"/>
  <c r="AD48" i="2"/>
  <c r="AE48" i="2"/>
  <c r="AF48" i="2"/>
  <c r="AG48" i="2"/>
  <c r="AH48" i="2"/>
  <c r="AI48" i="2"/>
  <c r="U49" i="2"/>
  <c r="V49" i="2"/>
  <c r="W49" i="2"/>
  <c r="X49" i="2"/>
  <c r="Z49" i="2"/>
  <c r="AA49" i="2"/>
  <c r="AB49" i="2"/>
  <c r="AC49" i="2"/>
  <c r="AD49" i="2"/>
  <c r="AE49" i="2"/>
  <c r="AF49" i="2"/>
  <c r="AG49" i="2"/>
  <c r="AH49" i="2"/>
  <c r="AI49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B45" i="7"/>
  <c r="J45" i="7"/>
  <c r="AB45" i="7" s="1"/>
  <c r="N45" i="7"/>
  <c r="C46" i="7"/>
  <c r="U46" i="7" s="1"/>
  <c r="D46" i="7"/>
  <c r="E46" i="7"/>
  <c r="F46" i="7"/>
  <c r="G46" i="7"/>
  <c r="Y46" i="7" s="1"/>
  <c r="H46" i="7"/>
  <c r="I46" i="7"/>
  <c r="AA46" i="7" s="1"/>
  <c r="J46" i="7"/>
  <c r="K46" i="7"/>
  <c r="AC46" i="7" s="1"/>
  <c r="L46" i="7"/>
  <c r="M46" i="7"/>
  <c r="AE46" i="7" s="1"/>
  <c r="N46" i="7"/>
  <c r="O46" i="7"/>
  <c r="AG46" i="7" s="1"/>
  <c r="P46" i="7"/>
  <c r="Q46" i="7"/>
  <c r="C47" i="7"/>
  <c r="U47" i="7" s="1"/>
  <c r="D47" i="7"/>
  <c r="V47" i="7" s="1"/>
  <c r="E47" i="7"/>
  <c r="F47" i="7"/>
  <c r="G47" i="7"/>
  <c r="Y47" i="7" s="1"/>
  <c r="H47" i="7"/>
  <c r="I47" i="7"/>
  <c r="AA47" i="7" s="1"/>
  <c r="J47" i="7"/>
  <c r="AB47" i="7" s="1"/>
  <c r="K47" i="7"/>
  <c r="AC47" i="7" s="1"/>
  <c r="L47" i="7"/>
  <c r="M47" i="7"/>
  <c r="AE47" i="7" s="1"/>
  <c r="N47" i="7"/>
  <c r="AF47" i="7" s="1"/>
  <c r="O47" i="7"/>
  <c r="AG47" i="7" s="1"/>
  <c r="P47" i="7"/>
  <c r="Q47" i="7"/>
  <c r="C48" i="7"/>
  <c r="U48" i="7" s="1"/>
  <c r="D48" i="7"/>
  <c r="E48" i="7"/>
  <c r="W48" i="7" s="1"/>
  <c r="F48" i="7"/>
  <c r="G48" i="7"/>
  <c r="Y48" i="7" s="1"/>
  <c r="H48" i="7"/>
  <c r="I48" i="7"/>
  <c r="AA48" i="7" s="1"/>
  <c r="J48" i="7"/>
  <c r="K48" i="7"/>
  <c r="AC48" i="7" s="1"/>
  <c r="L48" i="7"/>
  <c r="M48" i="7"/>
  <c r="AE48" i="7" s="1"/>
  <c r="N48" i="7"/>
  <c r="O48" i="7"/>
  <c r="AG48" i="7" s="1"/>
  <c r="P48" i="7"/>
  <c r="Q48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C50" i="7"/>
  <c r="U50" i="7" s="1"/>
  <c r="D50" i="7"/>
  <c r="E50" i="7"/>
  <c r="W50" i="7" s="1"/>
  <c r="F50" i="7"/>
  <c r="G50" i="7"/>
  <c r="Y50" i="7" s="1"/>
  <c r="H50" i="7"/>
  <c r="I50" i="7"/>
  <c r="AA50" i="7" s="1"/>
  <c r="J50" i="7"/>
  <c r="K50" i="7"/>
  <c r="AC50" i="7" s="1"/>
  <c r="L50" i="7"/>
  <c r="M50" i="7"/>
  <c r="AE50" i="7" s="1"/>
  <c r="N50" i="7"/>
  <c r="O50" i="7"/>
  <c r="AG50" i="7" s="1"/>
  <c r="P50" i="7"/>
  <c r="Q50" i="7"/>
  <c r="AI50" i="7" s="1"/>
  <c r="C51" i="7"/>
  <c r="U51" i="7" s="1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C56" i="7"/>
  <c r="U56" i="7" s="1"/>
  <c r="D56" i="7"/>
  <c r="V56" i="7" s="1"/>
  <c r="E56" i="7"/>
  <c r="F56" i="7"/>
  <c r="X56" i="7" s="1"/>
  <c r="G56" i="7"/>
  <c r="Y56" i="7" s="1"/>
  <c r="H56" i="7"/>
  <c r="Z56" i="7" s="1"/>
  <c r="I56" i="7"/>
  <c r="AA56" i="7" s="1"/>
  <c r="J56" i="7"/>
  <c r="AB56" i="7" s="1"/>
  <c r="K56" i="7"/>
  <c r="AC56" i="7" s="1"/>
  <c r="L56" i="7"/>
  <c r="AD56" i="7" s="1"/>
  <c r="M56" i="7"/>
  <c r="N56" i="7"/>
  <c r="AF56" i="7" s="1"/>
  <c r="O56" i="7"/>
  <c r="AG56" i="7" s="1"/>
  <c r="P56" i="7"/>
  <c r="AH56" i="7" s="1"/>
  <c r="Q56" i="7"/>
  <c r="AI56" i="7" s="1"/>
  <c r="C57" i="7"/>
  <c r="D57" i="7"/>
  <c r="V57" i="7" s="1"/>
  <c r="E57" i="7"/>
  <c r="F57" i="7"/>
  <c r="X57" i="7" s="1"/>
  <c r="G57" i="7"/>
  <c r="H57" i="7"/>
  <c r="Z57" i="7" s="1"/>
  <c r="I57" i="7"/>
  <c r="J57" i="7"/>
  <c r="AB57" i="7" s="1"/>
  <c r="K57" i="7"/>
  <c r="L57" i="7"/>
  <c r="AD57" i="7" s="1"/>
  <c r="M57" i="7"/>
  <c r="N57" i="7"/>
  <c r="AF57" i="7" s="1"/>
  <c r="O57" i="7"/>
  <c r="P57" i="7"/>
  <c r="AH57" i="7" s="1"/>
  <c r="Q57" i="7"/>
  <c r="C58" i="7"/>
  <c r="U58" i="7" s="1"/>
  <c r="D58" i="7"/>
  <c r="V58" i="7" s="1"/>
  <c r="E58" i="7"/>
  <c r="F58" i="7"/>
  <c r="X58" i="7" s="1"/>
  <c r="G58" i="7"/>
  <c r="Y58" i="7" s="1"/>
  <c r="H58" i="7"/>
  <c r="Z58" i="7" s="1"/>
  <c r="I58" i="7"/>
  <c r="AA58" i="7" s="1"/>
  <c r="J58" i="7"/>
  <c r="AB58" i="7" s="1"/>
  <c r="K58" i="7"/>
  <c r="AC58" i="7" s="1"/>
  <c r="L58" i="7"/>
  <c r="AD58" i="7" s="1"/>
  <c r="M58" i="7"/>
  <c r="N58" i="7"/>
  <c r="AF58" i="7" s="1"/>
  <c r="O58" i="7"/>
  <c r="AG58" i="7" s="1"/>
  <c r="P58" i="7"/>
  <c r="AH58" i="7" s="1"/>
  <c r="Q58" i="7"/>
  <c r="AI58" i="7" s="1"/>
  <c r="C59" i="7"/>
  <c r="D59" i="7"/>
  <c r="V59" i="7" s="1"/>
  <c r="E59" i="7"/>
  <c r="F59" i="7"/>
  <c r="X59" i="7" s="1"/>
  <c r="G59" i="7"/>
  <c r="H59" i="7"/>
  <c r="Z59" i="7" s="1"/>
  <c r="I59" i="7"/>
  <c r="J59" i="7"/>
  <c r="AB59" i="7" s="1"/>
  <c r="K59" i="7"/>
  <c r="L59" i="7"/>
  <c r="AD59" i="7" s="1"/>
  <c r="M59" i="7"/>
  <c r="N59" i="7"/>
  <c r="AF59" i="7" s="1"/>
  <c r="O59" i="7"/>
  <c r="P59" i="7"/>
  <c r="AH59" i="7" s="1"/>
  <c r="Q59" i="7"/>
  <c r="C60" i="7"/>
  <c r="U60" i="7" s="1"/>
  <c r="D60" i="7"/>
  <c r="V60" i="7" s="1"/>
  <c r="E60" i="7"/>
  <c r="F60" i="7"/>
  <c r="X60" i="7" s="1"/>
  <c r="G60" i="7"/>
  <c r="Y60" i="7" s="1"/>
  <c r="H60" i="7"/>
  <c r="Z60" i="7" s="1"/>
  <c r="I60" i="7"/>
  <c r="AA60" i="7" s="1"/>
  <c r="J60" i="7"/>
  <c r="AB60" i="7" s="1"/>
  <c r="K60" i="7"/>
  <c r="AC60" i="7" s="1"/>
  <c r="L60" i="7"/>
  <c r="AD60" i="7" s="1"/>
  <c r="M60" i="7"/>
  <c r="N60" i="7"/>
  <c r="AF60" i="7" s="1"/>
  <c r="O60" i="7"/>
  <c r="AG60" i="7" s="1"/>
  <c r="P60" i="7"/>
  <c r="AH60" i="7" s="1"/>
  <c r="Q60" i="7"/>
  <c r="AI60" i="7" s="1"/>
  <c r="AF45" i="7"/>
  <c r="Z46" i="7"/>
  <c r="AB46" i="7"/>
  <c r="AD46" i="7"/>
  <c r="AF46" i="7"/>
  <c r="AH46" i="7"/>
  <c r="Z47" i="7"/>
  <c r="AD47" i="7"/>
  <c r="AH47" i="7"/>
  <c r="V48" i="7"/>
  <c r="Z48" i="7"/>
  <c r="AB48" i="7"/>
  <c r="AD48" i="7"/>
  <c r="AF48" i="7"/>
  <c r="AH48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V50" i="7"/>
  <c r="X50" i="7"/>
  <c r="Z50" i="7"/>
  <c r="AB50" i="7"/>
  <c r="AD50" i="7"/>
  <c r="AF50" i="7"/>
  <c r="AH50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W56" i="7"/>
  <c r="AE56" i="7"/>
  <c r="U57" i="7"/>
  <c r="W57" i="7"/>
  <c r="Y57" i="7"/>
  <c r="AA57" i="7"/>
  <c r="AC57" i="7"/>
  <c r="AE57" i="7"/>
  <c r="AG57" i="7"/>
  <c r="AI57" i="7"/>
  <c r="W58" i="7"/>
  <c r="AE58" i="7"/>
  <c r="U59" i="7"/>
  <c r="W59" i="7"/>
  <c r="Y59" i="7"/>
  <c r="AA59" i="7"/>
  <c r="AC59" i="7"/>
  <c r="AE59" i="7"/>
  <c r="AG59" i="7"/>
  <c r="AI59" i="7"/>
  <c r="W60" i="7"/>
  <c r="AE60" i="7"/>
  <c r="B3" i="6"/>
  <c r="A3" i="6" s="1"/>
  <c r="B4" i="6"/>
  <c r="T45" i="7" l="1"/>
  <c r="G5" i="8"/>
  <c r="K5" i="8" s="1"/>
  <c r="C26" i="2"/>
  <c r="C27" i="2"/>
  <c r="U27" i="2" s="1"/>
  <c r="I27" i="2"/>
  <c r="AA27" i="2" s="1"/>
  <c r="K27" i="2"/>
  <c r="AC27" i="2" s="1"/>
  <c r="M27" i="2"/>
  <c r="AE27" i="2" s="1"/>
  <c r="O27" i="2"/>
  <c r="AG27" i="2" s="1"/>
  <c r="Q27" i="2"/>
  <c r="AI27" i="2" s="1"/>
  <c r="C32" i="2"/>
  <c r="U32" i="2" s="1"/>
  <c r="C33" i="2"/>
  <c r="U33" i="2" s="1"/>
  <c r="C34" i="2"/>
  <c r="U34" i="2" s="1"/>
  <c r="C35" i="2"/>
  <c r="U35" i="2" s="1"/>
  <c r="C36" i="2"/>
  <c r="U36" i="2" s="1"/>
  <c r="C37" i="2"/>
  <c r="U37" i="2" s="1"/>
  <c r="C38" i="2"/>
  <c r="U38" i="2" s="1"/>
  <c r="C39" i="2"/>
  <c r="U39" i="2" s="1"/>
  <c r="C40" i="2"/>
  <c r="U40" i="2" s="1"/>
  <c r="C41" i="2"/>
  <c r="U41" i="2" s="1"/>
  <c r="H27" i="2"/>
  <c r="Z27" i="2" s="1"/>
  <c r="J27" i="2"/>
  <c r="AB27" i="2" s="1"/>
  <c r="L27" i="2"/>
  <c r="AD27" i="2" s="1"/>
  <c r="N27" i="2"/>
  <c r="AF27" i="2" s="1"/>
  <c r="P27" i="2"/>
  <c r="AH27" i="2" s="1"/>
  <c r="I26" i="2"/>
  <c r="AA26" i="2" s="1"/>
  <c r="K26" i="2"/>
  <c r="AC26" i="2" s="1"/>
  <c r="M26" i="2"/>
  <c r="AE26" i="2" s="1"/>
  <c r="O26" i="2"/>
  <c r="AG26" i="2" s="1"/>
  <c r="Q26" i="2"/>
  <c r="AI26" i="2" s="1"/>
  <c r="H26" i="2"/>
  <c r="J26" i="2"/>
  <c r="L26" i="2"/>
  <c r="N26" i="2"/>
  <c r="P26" i="2"/>
  <c r="B27" i="2"/>
  <c r="B32" i="2"/>
  <c r="T32" i="2" s="1"/>
  <c r="B33" i="2"/>
  <c r="T33" i="2" s="1"/>
  <c r="B34" i="2"/>
  <c r="T34" i="2" s="1"/>
  <c r="B35" i="2"/>
  <c r="T35" i="2" s="1"/>
  <c r="B36" i="2"/>
  <c r="T36" i="2" s="1"/>
  <c r="B37" i="2"/>
  <c r="T37" i="2" s="1"/>
  <c r="B38" i="2"/>
  <c r="T38" i="2" s="1"/>
  <c r="B39" i="2"/>
  <c r="T39" i="2" s="1"/>
  <c r="B40" i="2"/>
  <c r="T40" i="2" s="1"/>
  <c r="B41" i="2"/>
  <c r="T41" i="2" s="1"/>
  <c r="B26" i="2"/>
  <c r="G26" i="2"/>
  <c r="B31" i="2"/>
  <c r="G31" i="2"/>
  <c r="I31" i="2"/>
  <c r="K31" i="2"/>
  <c r="M31" i="2"/>
  <c r="O31" i="2"/>
  <c r="Q31" i="2"/>
  <c r="G33" i="2"/>
  <c r="G35" i="2"/>
  <c r="G37" i="2"/>
  <c r="G39" i="2"/>
  <c r="G41" i="2"/>
  <c r="G27" i="2"/>
  <c r="C31" i="2"/>
  <c r="H31" i="2"/>
  <c r="J31" i="2"/>
  <c r="L31" i="2"/>
  <c r="N31" i="2"/>
  <c r="P31" i="2"/>
  <c r="G32" i="2"/>
  <c r="G34" i="2"/>
  <c r="G36" i="2"/>
  <c r="G38" i="2"/>
  <c r="G40" i="2"/>
  <c r="B49" i="2"/>
  <c r="T49" i="2" s="1"/>
  <c r="F26" i="2"/>
  <c r="F27" i="2"/>
  <c r="F28" i="2"/>
  <c r="F29" i="2"/>
  <c r="B30" i="2"/>
  <c r="F30" i="2"/>
  <c r="H30" i="2"/>
  <c r="J30" i="2"/>
  <c r="L30" i="2"/>
  <c r="N30" i="2"/>
  <c r="P30" i="2"/>
  <c r="F31" i="2"/>
  <c r="F32" i="2"/>
  <c r="F33" i="2"/>
  <c r="F34" i="2"/>
  <c r="F35" i="2"/>
  <c r="F36" i="2"/>
  <c r="F37" i="2"/>
  <c r="F38" i="2"/>
  <c r="F39" i="2"/>
  <c r="F40" i="2"/>
  <c r="F41" i="2"/>
  <c r="C30" i="2"/>
  <c r="G30" i="2"/>
  <c r="I30" i="2"/>
  <c r="K30" i="2"/>
  <c r="M30" i="2"/>
  <c r="O30" i="2"/>
  <c r="Q30" i="2"/>
  <c r="C47" i="2"/>
  <c r="U47" i="2" s="1"/>
  <c r="D26" i="2"/>
  <c r="D27" i="2"/>
  <c r="B28" i="2"/>
  <c r="D28" i="2"/>
  <c r="H28" i="2"/>
  <c r="J28" i="2"/>
  <c r="L28" i="2"/>
  <c r="N28" i="2"/>
  <c r="P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C28" i="2"/>
  <c r="G28" i="2"/>
  <c r="I28" i="2"/>
  <c r="K28" i="2"/>
  <c r="M28" i="2"/>
  <c r="O28" i="2"/>
  <c r="Q28" i="2"/>
  <c r="B29" i="2"/>
  <c r="H29" i="2"/>
  <c r="J29" i="2"/>
  <c r="L29" i="2"/>
  <c r="N29" i="2"/>
  <c r="P29" i="2"/>
  <c r="E41" i="2"/>
  <c r="E26" i="2"/>
  <c r="E27" i="2"/>
  <c r="E28" i="2"/>
  <c r="C29" i="2"/>
  <c r="E29" i="2"/>
  <c r="G29" i="2"/>
  <c r="I29" i="2"/>
  <c r="K29" i="2"/>
  <c r="M29" i="2"/>
  <c r="O29" i="2"/>
  <c r="Q29" i="2"/>
  <c r="E30" i="2"/>
  <c r="E31" i="2"/>
  <c r="E32" i="2"/>
  <c r="E33" i="2"/>
  <c r="E34" i="2"/>
  <c r="E35" i="2"/>
  <c r="E36" i="2"/>
  <c r="E37" i="2"/>
  <c r="E38" i="2"/>
  <c r="E39" i="2"/>
  <c r="E40" i="2"/>
  <c r="D48" i="2"/>
  <c r="V48" i="2" s="1"/>
  <c r="P47" i="2"/>
  <c r="AH47" i="2" s="1"/>
  <c r="N47" i="2"/>
  <c r="AF47" i="2" s="1"/>
  <c r="L47" i="2"/>
  <c r="AD47" i="2" s="1"/>
  <c r="J47" i="2"/>
  <c r="AB47" i="2" s="1"/>
  <c r="H47" i="2"/>
  <c r="Z47" i="2" s="1"/>
  <c r="I6" i="2"/>
  <c r="V40" i="2"/>
  <c r="V38" i="2"/>
  <c r="V36" i="2"/>
  <c r="V34" i="2"/>
  <c r="V32" i="2"/>
  <c r="AH28" i="2"/>
  <c r="AF28" i="2"/>
  <c r="AD28" i="2"/>
  <c r="AB28" i="2"/>
  <c r="Z28" i="2"/>
  <c r="V41" i="2"/>
  <c r="V39" i="2"/>
  <c r="V37" i="2"/>
  <c r="V35" i="2"/>
  <c r="V33" i="2"/>
  <c r="AI28" i="2"/>
  <c r="AG28" i="2"/>
  <c r="AE28" i="2"/>
  <c r="AC28" i="2"/>
  <c r="AA28" i="2"/>
  <c r="V28" i="2"/>
  <c r="I8" i="2"/>
  <c r="F46" i="2" s="1"/>
  <c r="X41" i="2"/>
  <c r="X39" i="2"/>
  <c r="X37" i="2"/>
  <c r="X35" i="2"/>
  <c r="X33" i="2"/>
  <c r="AI30" i="2"/>
  <c r="AG30" i="2"/>
  <c r="AE30" i="2"/>
  <c r="AC30" i="2"/>
  <c r="AA30" i="2"/>
  <c r="X30" i="2"/>
  <c r="X40" i="2"/>
  <c r="X38" i="2"/>
  <c r="X36" i="2"/>
  <c r="X34" i="2"/>
  <c r="X32" i="2"/>
  <c r="AH30" i="2"/>
  <c r="AF30" i="2"/>
  <c r="AD30" i="2"/>
  <c r="AB30" i="2"/>
  <c r="Z30" i="2"/>
  <c r="I7" i="2"/>
  <c r="E46" i="2" s="1"/>
  <c r="W40" i="2"/>
  <c r="W38" i="2"/>
  <c r="W36" i="2"/>
  <c r="W34" i="2"/>
  <c r="W32" i="2"/>
  <c r="AH29" i="2"/>
  <c r="AF29" i="2"/>
  <c r="AD29" i="2"/>
  <c r="AB29" i="2"/>
  <c r="Z29" i="2"/>
  <c r="W29" i="2"/>
  <c r="W41" i="2"/>
  <c r="W39" i="2"/>
  <c r="W37" i="2"/>
  <c r="W35" i="2"/>
  <c r="W33" i="2"/>
  <c r="AI29" i="2"/>
  <c r="AG29" i="2"/>
  <c r="AE29" i="2"/>
  <c r="AC29" i="2"/>
  <c r="AA29" i="2"/>
  <c r="Y40" i="2"/>
  <c r="Y38" i="2"/>
  <c r="Y36" i="2"/>
  <c r="Y34" i="2"/>
  <c r="Y32" i="2"/>
  <c r="AG31" i="2"/>
  <c r="AC31" i="2"/>
  <c r="Y31" i="2"/>
  <c r="T45" i="2"/>
  <c r="I9" i="2"/>
  <c r="Y41" i="2"/>
  <c r="Y39" i="2"/>
  <c r="Y37" i="2"/>
  <c r="Y35" i="2"/>
  <c r="Y33" i="2"/>
  <c r="AI31" i="2"/>
  <c r="AE31" i="2"/>
  <c r="AA31" i="2"/>
  <c r="AH31" i="2"/>
  <c r="AF31" i="2"/>
  <c r="AD31" i="2"/>
  <c r="AB31" i="2"/>
  <c r="Z31" i="2"/>
  <c r="P45" i="7"/>
  <c r="AH45" i="7" s="1"/>
  <c r="L45" i="7"/>
  <c r="AD45" i="7" s="1"/>
  <c r="H45" i="7"/>
  <c r="Z45" i="7" s="1"/>
  <c r="O26" i="7"/>
  <c r="AG26" i="7" s="1"/>
  <c r="B26" i="7"/>
  <c r="E26" i="7"/>
  <c r="I26" i="7"/>
  <c r="AA26" i="7" s="1"/>
  <c r="M26" i="7"/>
  <c r="AE26" i="7" s="1"/>
  <c r="Q26" i="7"/>
  <c r="G45" i="7"/>
  <c r="Y45" i="7" s="1"/>
  <c r="I45" i="7"/>
  <c r="AA45" i="7" s="1"/>
  <c r="K45" i="7"/>
  <c r="AC45" i="7" s="1"/>
  <c r="M45" i="7"/>
  <c r="AE45" i="7" s="1"/>
  <c r="O45" i="7"/>
  <c r="AG45" i="7" s="1"/>
  <c r="B46" i="7"/>
  <c r="T46" i="7" s="1"/>
  <c r="B47" i="7"/>
  <c r="T47" i="7" s="1"/>
  <c r="B48" i="7"/>
  <c r="T48" i="7" s="1"/>
  <c r="B49" i="7"/>
  <c r="T49" i="7" s="1"/>
  <c r="B50" i="7"/>
  <c r="T50" i="7" s="1"/>
  <c r="B51" i="7"/>
  <c r="T51" i="7" s="1"/>
  <c r="B52" i="7"/>
  <c r="T52" i="7" s="1"/>
  <c r="B53" i="7"/>
  <c r="T53" i="7" s="1"/>
  <c r="B54" i="7"/>
  <c r="T54" i="7" s="1"/>
  <c r="B55" i="7"/>
  <c r="T55" i="7" s="1"/>
  <c r="B56" i="7"/>
  <c r="T56" i="7" s="1"/>
  <c r="B57" i="7"/>
  <c r="T57" i="7" s="1"/>
  <c r="B58" i="7"/>
  <c r="T58" i="7" s="1"/>
  <c r="B59" i="7"/>
  <c r="T59" i="7" s="1"/>
  <c r="B60" i="7"/>
  <c r="T60" i="7" s="1"/>
  <c r="B36" i="7"/>
  <c r="T36" i="7" s="1"/>
  <c r="B35" i="7"/>
  <c r="T35" i="7" s="1"/>
  <c r="B34" i="7"/>
  <c r="T34" i="7" s="1"/>
  <c r="B33" i="7"/>
  <c r="T33" i="7" s="1"/>
  <c r="B32" i="7"/>
  <c r="T32" i="7" s="1"/>
  <c r="B31" i="7"/>
  <c r="T31" i="7" s="1"/>
  <c r="B30" i="7"/>
  <c r="T30" i="7" s="1"/>
  <c r="B29" i="7"/>
  <c r="T29" i="7" s="1"/>
  <c r="B28" i="7"/>
  <c r="T28" i="7" s="1"/>
  <c r="B27" i="7"/>
  <c r="T27" i="7" s="1"/>
  <c r="P26" i="7"/>
  <c r="AH26" i="7" s="1"/>
  <c r="N26" i="7"/>
  <c r="AF26" i="7" s="1"/>
  <c r="L26" i="7"/>
  <c r="AD26" i="7" s="1"/>
  <c r="J26" i="7"/>
  <c r="AB26" i="7" s="1"/>
  <c r="H26" i="7"/>
  <c r="Z26" i="7" s="1"/>
  <c r="F26" i="7"/>
  <c r="D26" i="7"/>
  <c r="I4" i="7"/>
  <c r="B5" i="6"/>
  <c r="A4" i="6"/>
  <c r="F45" i="2"/>
  <c r="D45" i="2"/>
  <c r="D46" i="2"/>
  <c r="T26" i="2"/>
  <c r="E45" i="2"/>
  <c r="E47" i="2"/>
  <c r="L6" i="8"/>
  <c r="L5" i="8"/>
  <c r="AF26" i="2"/>
  <c r="AD26" i="2"/>
  <c r="AB26" i="2"/>
  <c r="Z26" i="2"/>
  <c r="T26" i="7" l="1"/>
  <c r="L4" i="7"/>
  <c r="L7" i="7"/>
  <c r="L10" i="7" a="1"/>
  <c r="L10" i="7" s="1"/>
  <c r="L14" i="7" s="1"/>
  <c r="F48" i="2"/>
  <c r="J5" i="8"/>
  <c r="M5" i="8" s="1"/>
  <c r="F47" i="2"/>
  <c r="L7" i="2"/>
  <c r="L4" i="2"/>
  <c r="L10" i="2" a="1"/>
  <c r="L10" i="2" s="1"/>
  <c r="L14" i="2" s="1"/>
  <c r="J4" i="6" s="1"/>
  <c r="C3" i="6"/>
  <c r="G45" i="2"/>
  <c r="G48" i="2"/>
  <c r="G49" i="2"/>
  <c r="G46" i="2"/>
  <c r="G47" i="2"/>
  <c r="L17" i="7"/>
  <c r="C45" i="7"/>
  <c r="E45" i="7"/>
  <c r="Q45" i="7"/>
  <c r="D45" i="7"/>
  <c r="F45" i="7"/>
  <c r="AI29" i="7"/>
  <c r="AI30" i="7"/>
  <c r="AI27" i="7"/>
  <c r="F3" i="6"/>
  <c r="AI26" i="7"/>
  <c r="AI28" i="7"/>
  <c r="F2" i="6"/>
  <c r="J15" i="6"/>
  <c r="A5" i="6"/>
  <c r="AH26" i="2"/>
  <c r="L17" i="2"/>
  <c r="F4" i="6"/>
  <c r="W27" i="7" l="1"/>
  <c r="J17" i="6"/>
  <c r="X29" i="7"/>
  <c r="W28" i="7"/>
  <c r="X26" i="7"/>
  <c r="L11" i="7" a="1"/>
  <c r="L11" i="7" s="1"/>
  <c r="L15" i="7" s="1"/>
  <c r="J18" i="6" s="1"/>
  <c r="L8" i="7"/>
  <c r="L5" i="7"/>
  <c r="G2" i="6" s="1"/>
  <c r="X28" i="7"/>
  <c r="V27" i="7"/>
  <c r="L8" i="2"/>
  <c r="L5" i="2"/>
  <c r="L11" i="2" a="1"/>
  <c r="L11" i="2" s="1"/>
  <c r="L15" i="2" s="1"/>
  <c r="D3" i="6"/>
  <c r="C4" i="6"/>
  <c r="D4" i="6"/>
  <c r="V26" i="2"/>
  <c r="T31" i="2"/>
  <c r="U31" i="2"/>
  <c r="Y27" i="2"/>
  <c r="W31" i="2"/>
  <c r="Y28" i="2"/>
  <c r="X31" i="2"/>
  <c r="Y29" i="2"/>
  <c r="V31" i="2"/>
  <c r="Y30" i="2"/>
  <c r="Y26" i="2"/>
  <c r="T28" i="2"/>
  <c r="T29" i="2"/>
  <c r="V29" i="2"/>
  <c r="U30" i="2"/>
  <c r="W30" i="2"/>
  <c r="T27" i="2"/>
  <c r="U28" i="2"/>
  <c r="U29" i="2"/>
  <c r="T30" i="2"/>
  <c r="V30" i="2"/>
  <c r="O4" i="6"/>
  <c r="X27" i="7"/>
  <c r="W26" i="7"/>
  <c r="U26" i="7"/>
  <c r="V26" i="7"/>
  <c r="L18" i="7" s="1"/>
  <c r="O2" i="6"/>
  <c r="I21" i="6"/>
  <c r="I25" i="6" s="1"/>
  <c r="I23" i="6"/>
  <c r="I22" i="6"/>
  <c r="I24" i="6"/>
  <c r="O3" i="6"/>
  <c r="C5" i="6"/>
  <c r="F5" i="6"/>
  <c r="O5" i="6" s="1"/>
  <c r="B6" i="6"/>
  <c r="V27" i="2"/>
  <c r="X27" i="2"/>
  <c r="X28" i="2"/>
  <c r="X29" i="2"/>
  <c r="U26" i="2"/>
  <c r="W26" i="2"/>
  <c r="W27" i="2"/>
  <c r="W28" i="2"/>
  <c r="J2" i="6"/>
  <c r="C2" i="6"/>
  <c r="X26" i="2"/>
  <c r="G5" i="6" l="1"/>
  <c r="N4" i="7"/>
  <c r="N4" i="2"/>
  <c r="H5" i="8" s="1"/>
  <c r="J5" i="6"/>
  <c r="W45" i="2"/>
  <c r="V45" i="2"/>
  <c r="X48" i="2"/>
  <c r="D2" i="6"/>
  <c r="Y45" i="2"/>
  <c r="X47" i="2"/>
  <c r="W46" i="2"/>
  <c r="W47" i="2"/>
  <c r="J3" i="6"/>
  <c r="U45" i="2"/>
  <c r="D5" i="6"/>
  <c r="Y47" i="2"/>
  <c r="Y49" i="2"/>
  <c r="Y46" i="2"/>
  <c r="Y48" i="2"/>
  <c r="X45" i="2"/>
  <c r="X46" i="2"/>
  <c r="V46" i="2"/>
  <c r="J16" i="6"/>
  <c r="P5" i="6" s="1"/>
  <c r="G3" i="6"/>
  <c r="W46" i="7"/>
  <c r="AI49" i="7"/>
  <c r="AI45" i="7"/>
  <c r="W45" i="7"/>
  <c r="V45" i="7"/>
  <c r="AI46" i="7"/>
  <c r="X47" i="7"/>
  <c r="AI48" i="7"/>
  <c r="AI47" i="7"/>
  <c r="W47" i="7"/>
  <c r="V46" i="7"/>
  <c r="X48" i="7"/>
  <c r="X45" i="7"/>
  <c r="G4" i="6"/>
  <c r="X46" i="7"/>
  <c r="U45" i="7"/>
  <c r="P2" i="6"/>
  <c r="I9" i="6"/>
  <c r="I8" i="6"/>
  <c r="I12" i="6" s="1"/>
  <c r="I10" i="6"/>
  <c r="I11" i="6"/>
  <c r="L18" i="2"/>
  <c r="L4" i="6"/>
  <c r="L2" i="6"/>
  <c r="A6" i="6"/>
  <c r="L5" i="6"/>
  <c r="L3" i="6"/>
  <c r="J8" i="6" l="1"/>
  <c r="J12" i="6" s="1"/>
  <c r="N5" i="2"/>
  <c r="I5" i="8" s="1"/>
  <c r="O5" i="8" s="1"/>
  <c r="M3" i="6"/>
  <c r="J10" i="6"/>
  <c r="M5" i="6"/>
  <c r="M4" i="6"/>
  <c r="L19" i="2"/>
  <c r="J9" i="6"/>
  <c r="J11" i="6"/>
  <c r="M2" i="6"/>
  <c r="N5" i="7"/>
  <c r="P4" i="6"/>
  <c r="P3" i="6"/>
  <c r="L19" i="7"/>
  <c r="J24" i="6"/>
  <c r="J22" i="6"/>
  <c r="J21" i="6"/>
  <c r="J25" i="6" s="1"/>
  <c r="J23" i="6"/>
  <c r="C6" i="6"/>
  <c r="L6" i="6" s="1"/>
  <c r="G6" i="6"/>
  <c r="P6" i="6" s="1"/>
  <c r="F6" i="6"/>
  <c r="O6" i="6" s="1"/>
  <c r="D6" i="6"/>
  <c r="M6" i="6" s="1"/>
  <c r="B7" i="6"/>
  <c r="N5" i="8" l="1"/>
  <c r="H6" i="8" s="1"/>
  <c r="A7" i="6"/>
  <c r="I6" i="8" l="1"/>
  <c r="B10" i="8"/>
  <c r="B11" i="8" s="1"/>
  <c r="B13" i="8" s="1"/>
  <c r="F7" i="6"/>
  <c r="O7" i="6" s="1"/>
  <c r="C7" i="6"/>
  <c r="L7" i="6" s="1"/>
  <c r="G7" i="6"/>
  <c r="P7" i="6" s="1"/>
  <c r="D7" i="6"/>
  <c r="M7" i="6" s="1"/>
  <c r="B8" i="6"/>
  <c r="C10" i="8" l="1"/>
  <c r="C11" i="8" s="1"/>
  <c r="B9" i="6"/>
  <c r="A8" i="6"/>
  <c r="B15" i="8" l="1"/>
  <c r="B16" i="8" s="1"/>
  <c r="C13" i="8"/>
  <c r="H8" i="8"/>
  <c r="A9" i="6"/>
  <c r="C8" i="6"/>
  <c r="L8" i="6" s="1"/>
  <c r="G8" i="6"/>
  <c r="P8" i="6" s="1"/>
  <c r="F8" i="6"/>
  <c r="O8" i="6" s="1"/>
  <c r="D8" i="6"/>
  <c r="M8" i="6" s="1"/>
  <c r="C9" i="6" l="1"/>
  <c r="L9" i="6" s="1"/>
  <c r="D9" i="6"/>
  <c r="M9" i="6" s="1"/>
  <c r="G9" i="6"/>
  <c r="P9" i="6" s="1"/>
  <c r="F9" i="6"/>
  <c r="O9" i="6" s="1"/>
  <c r="B10" i="6"/>
  <c r="A10" i="6" l="1"/>
  <c r="D10" i="6" l="1"/>
  <c r="M10" i="6" s="1"/>
  <c r="F10" i="6"/>
  <c r="O10" i="6" s="1"/>
  <c r="C10" i="6"/>
  <c r="L10" i="6" s="1"/>
  <c r="G10" i="6"/>
  <c r="P10" i="6" s="1"/>
  <c r="B11" i="6"/>
  <c r="A11" i="6" l="1"/>
  <c r="G11" i="6" l="1"/>
  <c r="P11" i="6" s="1"/>
  <c r="F11" i="6"/>
  <c r="O11" i="6" s="1"/>
  <c r="C11" i="6"/>
  <c r="L11" i="6" s="1"/>
  <c r="D11" i="6"/>
  <c r="M11" i="6" s="1"/>
  <c r="B12" i="6"/>
  <c r="A12" i="6" l="1"/>
  <c r="B13" i="6"/>
  <c r="A13" i="6" l="1"/>
  <c r="B14" i="6"/>
  <c r="G12" i="6"/>
  <c r="P12" i="6" s="1"/>
  <c r="D12" i="6"/>
  <c r="M12" i="6" s="1"/>
  <c r="C12" i="6"/>
  <c r="L12" i="6" s="1"/>
  <c r="F12" i="6"/>
  <c r="O12" i="6" s="1"/>
  <c r="A14" i="6" l="1"/>
  <c r="B15" i="6"/>
  <c r="D13" i="6"/>
  <c r="M13" i="6" s="1"/>
  <c r="F13" i="6"/>
  <c r="O13" i="6" s="1"/>
  <c r="C13" i="6"/>
  <c r="L13" i="6" s="1"/>
  <c r="G13" i="6"/>
  <c r="P13" i="6" s="1"/>
  <c r="A15" i="6" l="1"/>
  <c r="G14" i="6"/>
  <c r="P14" i="6" s="1"/>
  <c r="F14" i="6"/>
  <c r="O14" i="6" s="1"/>
  <c r="D14" i="6"/>
  <c r="M14" i="6" s="1"/>
  <c r="C14" i="6"/>
  <c r="L14" i="6" s="1"/>
  <c r="G15" i="6" l="1"/>
  <c r="P15" i="6" s="1"/>
  <c r="C15" i="6"/>
  <c r="L15" i="6" s="1"/>
  <c r="F15" i="6"/>
  <c r="O15" i="6" s="1"/>
  <c r="D15" i="6"/>
  <c r="M15" i="6" s="1"/>
  <c r="B16" i="6"/>
  <c r="A16" i="6" l="1"/>
  <c r="G16" i="6" l="1"/>
  <c r="P16" i="6" s="1"/>
  <c r="D16" i="6"/>
  <c r="M16" i="6" s="1"/>
  <c r="F16" i="6"/>
  <c r="O16" i="6" s="1"/>
  <c r="C16" i="6"/>
  <c r="L16" i="6" s="1"/>
  <c r="B17" i="6"/>
  <c r="A17" i="6" l="1"/>
  <c r="G17" i="6" l="1"/>
  <c r="P17" i="6" s="1"/>
  <c r="F17" i="6"/>
  <c r="O17" i="6" s="1"/>
  <c r="D17" i="6"/>
  <c r="M17" i="6" s="1"/>
  <c r="C17" i="6"/>
  <c r="L17" i="6" s="1"/>
  <c r="B18" i="6"/>
  <c r="B19" i="6" l="1"/>
  <c r="A18" i="6"/>
  <c r="A19" i="6" l="1"/>
  <c r="G18" i="6"/>
  <c r="P18" i="6" s="1"/>
  <c r="F18" i="6"/>
  <c r="O18" i="6" s="1"/>
  <c r="D18" i="6"/>
  <c r="M18" i="6" s="1"/>
  <c r="C18" i="6"/>
  <c r="L18" i="6" s="1"/>
  <c r="G19" i="6" l="1"/>
  <c r="P19" i="6" s="1"/>
  <c r="D19" i="6"/>
  <c r="M19" i="6" s="1"/>
  <c r="C19" i="6"/>
  <c r="L19" i="6" s="1"/>
  <c r="F19" i="6"/>
  <c r="O19" i="6" s="1"/>
  <c r="B20" i="6"/>
  <c r="A20" i="6" l="1"/>
  <c r="G20" i="6" l="1"/>
  <c r="P20" i="6" s="1"/>
  <c r="D20" i="6"/>
  <c r="M20" i="6" s="1"/>
  <c r="F20" i="6"/>
  <c r="O20" i="6" s="1"/>
  <c r="C20" i="6"/>
  <c r="L20" i="6" s="1"/>
  <c r="B21" i="6"/>
  <c r="A21" i="6" l="1"/>
  <c r="G21" i="6" l="1"/>
  <c r="P21" i="6" s="1"/>
  <c r="C21" i="6"/>
  <c r="L21" i="6" s="1"/>
  <c r="D21" i="6"/>
  <c r="M21" i="6" s="1"/>
  <c r="F21" i="6"/>
  <c r="O21" i="6" s="1"/>
  <c r="B22" i="6"/>
  <c r="A22" i="6" l="1"/>
  <c r="G22" i="6" l="1"/>
  <c r="P22" i="6" s="1"/>
  <c r="D22" i="6"/>
  <c r="M22" i="6" s="1"/>
  <c r="C22" i="6"/>
  <c r="L22" i="6" s="1"/>
  <c r="F22" i="6"/>
  <c r="O22" i="6" s="1"/>
  <c r="B23" i="6"/>
  <c r="A23" i="6" l="1"/>
  <c r="G23" i="6" l="1"/>
  <c r="P23" i="6" s="1"/>
  <c r="C23" i="6"/>
  <c r="L23" i="6" s="1"/>
  <c r="F23" i="6"/>
  <c r="O23" i="6" s="1"/>
  <c r="D23" i="6"/>
  <c r="M23" i="6" s="1"/>
  <c r="B24" i="6"/>
  <c r="A24" i="6" l="1"/>
  <c r="F24" i="6" l="1"/>
  <c r="O24" i="6" s="1"/>
  <c r="C24" i="6"/>
  <c r="L24" i="6" s="1"/>
  <c r="D24" i="6"/>
  <c r="M24" i="6" s="1"/>
  <c r="G24" i="6"/>
  <c r="P24" i="6" s="1"/>
  <c r="B25" i="6"/>
  <c r="A25" i="6" l="1"/>
  <c r="D25" i="6" l="1"/>
  <c r="M25" i="6" s="1"/>
  <c r="F25" i="6"/>
  <c r="O25" i="6" s="1"/>
  <c r="G25" i="6"/>
  <c r="P25" i="6" s="1"/>
  <c r="C25" i="6"/>
  <c r="L25" i="6" s="1"/>
  <c r="B26" i="6"/>
  <c r="A26" i="6" l="1"/>
  <c r="F26" i="6" l="1"/>
  <c r="O26" i="6" s="1"/>
  <c r="C26" i="6"/>
  <c r="L26" i="6" s="1"/>
  <c r="G26" i="6"/>
  <c r="P26" i="6" s="1"/>
  <c r="D26" i="6"/>
  <c r="M26" i="6" s="1"/>
  <c r="B27" i="6"/>
  <c r="A27" i="6" l="1"/>
  <c r="D27" i="6" l="1"/>
  <c r="M27" i="6" s="1"/>
  <c r="F27" i="6"/>
  <c r="O27" i="6" s="1"/>
  <c r="C27" i="6"/>
  <c r="L27" i="6" s="1"/>
  <c r="G27" i="6"/>
  <c r="P27" i="6" s="1"/>
  <c r="B28" i="6"/>
  <c r="A28" i="6" l="1"/>
  <c r="F28" i="6" l="1"/>
  <c r="O28" i="6" s="1"/>
  <c r="C28" i="6"/>
  <c r="L28" i="6" s="1"/>
  <c r="D28" i="6"/>
  <c r="M28" i="6" s="1"/>
  <c r="G28" i="6"/>
  <c r="P28" i="6" s="1"/>
  <c r="B29" i="6"/>
  <c r="A29" i="6" l="1"/>
  <c r="G29" i="6" l="1"/>
  <c r="P29" i="6" s="1"/>
  <c r="D29" i="6"/>
  <c r="M29" i="6" s="1"/>
  <c r="C29" i="6"/>
  <c r="L29" i="6" s="1"/>
  <c r="F29" i="6"/>
  <c r="O29" i="6" s="1"/>
  <c r="B30" i="6"/>
  <c r="A30" i="6" l="1"/>
  <c r="F30" i="6" l="1"/>
  <c r="O30" i="6" s="1"/>
  <c r="C30" i="6"/>
  <c r="L30" i="6" s="1"/>
  <c r="G30" i="6"/>
  <c r="P30" i="6" s="1"/>
  <c r="D30" i="6"/>
  <c r="M30" i="6" s="1"/>
  <c r="B31" i="6"/>
  <c r="A31" i="6" l="1"/>
  <c r="D31" i="6" l="1"/>
  <c r="M31" i="6" s="1"/>
  <c r="F31" i="6"/>
  <c r="O31" i="6" s="1"/>
  <c r="C31" i="6"/>
  <c r="L31" i="6" s="1"/>
  <c r="G31" i="6"/>
  <c r="P31" i="6" s="1"/>
  <c r="B32" i="6"/>
  <c r="A32" i="6" l="1"/>
  <c r="F32" i="6" l="1"/>
  <c r="O32" i="6" s="1"/>
  <c r="C32" i="6"/>
  <c r="L32" i="6" s="1"/>
  <c r="D32" i="6"/>
  <c r="M32" i="6" s="1"/>
  <c r="G32" i="6"/>
  <c r="P32" i="6" s="1"/>
  <c r="B33" i="6"/>
  <c r="B34" i="6" l="1"/>
  <c r="A33" i="6"/>
  <c r="B35" i="6" l="1"/>
  <c r="A34" i="6"/>
  <c r="D33" i="6"/>
  <c r="M33" i="6" s="1"/>
  <c r="F33" i="6"/>
  <c r="O33" i="6" s="1"/>
  <c r="G33" i="6"/>
  <c r="P33" i="6" s="1"/>
  <c r="C33" i="6"/>
  <c r="L33" i="6" s="1"/>
  <c r="F34" i="6" l="1"/>
  <c r="O34" i="6" s="1"/>
  <c r="C34" i="6"/>
  <c r="L34" i="6" s="1"/>
  <c r="G34" i="6"/>
  <c r="P34" i="6" s="1"/>
  <c r="D34" i="6"/>
  <c r="M34" i="6" s="1"/>
  <c r="B36" i="6"/>
  <c r="A35" i="6"/>
  <c r="A36" i="6" l="1"/>
  <c r="D35" i="6"/>
  <c r="M35" i="6" s="1"/>
  <c r="F35" i="6"/>
  <c r="O35" i="6" s="1"/>
  <c r="C35" i="6"/>
  <c r="L35" i="6" s="1"/>
  <c r="G35" i="6"/>
  <c r="P35" i="6" s="1"/>
  <c r="C36" i="6" l="1"/>
  <c r="L36" i="6" s="1"/>
  <c r="F36" i="6"/>
  <c r="O36" i="6" s="1"/>
  <c r="D36" i="6"/>
  <c r="M36" i="6" s="1"/>
  <c r="G36" i="6"/>
  <c r="P36" i="6" s="1"/>
  <c r="B37" i="6"/>
  <c r="B38" i="6" l="1"/>
  <c r="A37" i="6"/>
  <c r="A38" i="6" l="1"/>
  <c r="C37" i="6"/>
  <c r="L37" i="6" s="1"/>
  <c r="D37" i="6"/>
  <c r="M37" i="6" s="1"/>
  <c r="G37" i="6"/>
  <c r="P37" i="6" s="1"/>
  <c r="F37" i="6"/>
  <c r="O37" i="6" s="1"/>
  <c r="C38" i="6" l="1"/>
  <c r="L38" i="6" s="1"/>
  <c r="D38" i="6"/>
  <c r="M38" i="6" s="1"/>
  <c r="G38" i="6"/>
  <c r="P38" i="6" s="1"/>
  <c r="F38" i="6"/>
  <c r="O38" i="6" s="1"/>
  <c r="B39" i="6"/>
  <c r="A39" i="6" l="1"/>
  <c r="C39" i="6" l="1"/>
  <c r="L39" i="6" s="1"/>
  <c r="D39" i="6"/>
  <c r="M39" i="6" s="1"/>
  <c r="F39" i="6"/>
  <c r="O39" i="6" s="1"/>
  <c r="G39" i="6"/>
  <c r="P39" i="6" s="1"/>
  <c r="B40" i="6"/>
  <c r="A40" i="6" l="1"/>
  <c r="C40" i="6" l="1"/>
  <c r="L40" i="6" s="1"/>
  <c r="F40" i="6"/>
  <c r="O40" i="6" s="1"/>
  <c r="D40" i="6"/>
  <c r="M40" i="6" s="1"/>
  <c r="G40" i="6"/>
  <c r="P40" i="6" s="1"/>
  <c r="B41" i="6"/>
  <c r="A41" i="6" l="1"/>
  <c r="G41" i="6" l="1"/>
  <c r="P41" i="6" s="1"/>
  <c r="C41" i="6"/>
  <c r="L41" i="6" s="1"/>
  <c r="D41" i="6"/>
  <c r="M41" i="6" s="1"/>
  <c r="F41" i="6"/>
  <c r="O41" i="6" s="1"/>
  <c r="B42" i="6"/>
  <c r="A42" i="6" l="1"/>
  <c r="G42" i="6" l="1"/>
  <c r="P42" i="6" s="1"/>
  <c r="C42" i="6"/>
  <c r="L42" i="6" s="1"/>
  <c r="D42" i="6"/>
  <c r="M42" i="6" s="1"/>
  <c r="F42" i="6"/>
  <c r="O42" i="6" s="1"/>
  <c r="B43" i="6"/>
  <c r="A43" i="6" l="1"/>
  <c r="B44" i="6" s="1"/>
  <c r="A44" i="6" l="1"/>
  <c r="B45" i="6" s="1"/>
  <c r="G43" i="6"/>
  <c r="P43" i="6" s="1"/>
  <c r="C43" i="6"/>
  <c r="L43" i="6" s="1"/>
  <c r="F43" i="6"/>
  <c r="O43" i="6" s="1"/>
  <c r="D43" i="6"/>
  <c r="M43" i="6" s="1"/>
  <c r="A45" i="6" l="1"/>
  <c r="B46" i="6" s="1"/>
  <c r="G44" i="6"/>
  <c r="P44" i="6" s="1"/>
  <c r="C44" i="6"/>
  <c r="L44" i="6" s="1"/>
  <c r="F44" i="6"/>
  <c r="O44" i="6" s="1"/>
  <c r="D44" i="6"/>
  <c r="M44" i="6" s="1"/>
  <c r="A46" i="6" l="1"/>
  <c r="B47" i="6" s="1"/>
  <c r="G45" i="6"/>
  <c r="P45" i="6" s="1"/>
  <c r="C45" i="6"/>
  <c r="L45" i="6" s="1"/>
  <c r="F45" i="6"/>
  <c r="O45" i="6" s="1"/>
  <c r="D45" i="6"/>
  <c r="M45" i="6" s="1"/>
  <c r="A47" i="6" l="1"/>
  <c r="B48" i="6"/>
  <c r="C46" i="6"/>
  <c r="L46" i="6" s="1"/>
  <c r="F46" i="6"/>
  <c r="O46" i="6" s="1"/>
  <c r="G46" i="6"/>
  <c r="P46" i="6" s="1"/>
  <c r="D46" i="6"/>
  <c r="M46" i="6" s="1"/>
  <c r="A48" i="6" l="1"/>
  <c r="B49" i="6" s="1"/>
  <c r="C47" i="6"/>
  <c r="L47" i="6" s="1"/>
  <c r="D47" i="6"/>
  <c r="M47" i="6" s="1"/>
  <c r="G47" i="6"/>
  <c r="P47" i="6" s="1"/>
  <c r="F47" i="6"/>
  <c r="O47" i="6" s="1"/>
  <c r="A49" i="6" l="1"/>
  <c r="B50" i="6" s="1"/>
  <c r="G48" i="6"/>
  <c r="P48" i="6" s="1"/>
  <c r="D48" i="6"/>
  <c r="M48" i="6" s="1"/>
  <c r="C48" i="6"/>
  <c r="L48" i="6" s="1"/>
  <c r="F48" i="6"/>
  <c r="O48" i="6" s="1"/>
  <c r="A50" i="6" l="1"/>
  <c r="B51" i="6" s="1"/>
  <c r="C49" i="6"/>
  <c r="L49" i="6" s="1"/>
  <c r="D49" i="6"/>
  <c r="M49" i="6" s="1"/>
  <c r="G49" i="6"/>
  <c r="P49" i="6" s="1"/>
  <c r="F49" i="6"/>
  <c r="O49" i="6" s="1"/>
  <c r="A51" i="6" l="1"/>
  <c r="B52" i="6" s="1"/>
  <c r="G50" i="6"/>
  <c r="P50" i="6" s="1"/>
  <c r="F50" i="6"/>
  <c r="O50" i="6" s="1"/>
  <c r="C50" i="6"/>
  <c r="L50" i="6" s="1"/>
  <c r="D50" i="6"/>
  <c r="M50" i="6" s="1"/>
  <c r="A52" i="6" l="1"/>
  <c r="B53" i="6" s="1"/>
  <c r="C51" i="6"/>
  <c r="L51" i="6" s="1"/>
  <c r="D51" i="6"/>
  <c r="M51" i="6" s="1"/>
  <c r="G51" i="6"/>
  <c r="P51" i="6" s="1"/>
  <c r="F51" i="6"/>
  <c r="O51" i="6" s="1"/>
  <c r="A53" i="6" l="1"/>
  <c r="B54" i="6" s="1"/>
  <c r="G52" i="6"/>
  <c r="P52" i="6" s="1"/>
  <c r="D52" i="6"/>
  <c r="M52" i="6" s="1"/>
  <c r="C52" i="6"/>
  <c r="L52" i="6" s="1"/>
  <c r="F52" i="6"/>
  <c r="O52" i="6" s="1"/>
  <c r="A54" i="6" l="1"/>
  <c r="B55" i="6" s="1"/>
  <c r="C53" i="6"/>
  <c r="L53" i="6" s="1"/>
  <c r="D53" i="6"/>
  <c r="M53" i="6" s="1"/>
  <c r="G53" i="6"/>
  <c r="P53" i="6" s="1"/>
  <c r="F53" i="6"/>
  <c r="O53" i="6" s="1"/>
  <c r="A55" i="6" l="1"/>
  <c r="B56" i="6" s="1"/>
  <c r="G54" i="6"/>
  <c r="P54" i="6" s="1"/>
  <c r="D54" i="6"/>
  <c r="M54" i="6" s="1"/>
  <c r="C54" i="6"/>
  <c r="L54" i="6" s="1"/>
  <c r="F54" i="6"/>
  <c r="O54" i="6" s="1"/>
  <c r="A56" i="6" l="1"/>
  <c r="B57" i="6" s="1"/>
  <c r="C55" i="6"/>
  <c r="L55" i="6" s="1"/>
  <c r="D55" i="6"/>
  <c r="M55" i="6" s="1"/>
  <c r="G55" i="6"/>
  <c r="P55" i="6" s="1"/>
  <c r="F55" i="6"/>
  <c r="O55" i="6" s="1"/>
  <c r="A57" i="6" l="1"/>
  <c r="B58" i="6" s="1"/>
  <c r="G56" i="6"/>
  <c r="P56" i="6" s="1"/>
  <c r="F56" i="6"/>
  <c r="O56" i="6" s="1"/>
  <c r="C56" i="6"/>
  <c r="L56" i="6" s="1"/>
  <c r="D56" i="6"/>
  <c r="M56" i="6" s="1"/>
  <c r="A58" i="6" l="1"/>
  <c r="B59" i="6" s="1"/>
  <c r="C57" i="6"/>
  <c r="L57" i="6" s="1"/>
  <c r="D57" i="6"/>
  <c r="M57" i="6" s="1"/>
  <c r="G57" i="6"/>
  <c r="P57" i="6" s="1"/>
  <c r="F57" i="6"/>
  <c r="O57" i="6" s="1"/>
  <c r="A59" i="6" l="1"/>
  <c r="B60" i="6" s="1"/>
  <c r="G58" i="6"/>
  <c r="P58" i="6" s="1"/>
  <c r="D58" i="6"/>
  <c r="M58" i="6" s="1"/>
  <c r="C58" i="6"/>
  <c r="L58" i="6" s="1"/>
  <c r="F58" i="6"/>
  <c r="O58" i="6" s="1"/>
  <c r="A60" i="6" l="1"/>
  <c r="B61" i="6" s="1"/>
  <c r="C59" i="6"/>
  <c r="L59" i="6" s="1"/>
  <c r="D59" i="6"/>
  <c r="M59" i="6" s="1"/>
  <c r="G59" i="6"/>
  <c r="P59" i="6" s="1"/>
  <c r="F59" i="6"/>
  <c r="O59" i="6" s="1"/>
  <c r="A61" i="6" l="1"/>
  <c r="B62" i="6" s="1"/>
  <c r="G60" i="6"/>
  <c r="P60" i="6" s="1"/>
  <c r="D60" i="6"/>
  <c r="M60" i="6" s="1"/>
  <c r="C60" i="6"/>
  <c r="L60" i="6" s="1"/>
  <c r="F60" i="6"/>
  <c r="O60" i="6" s="1"/>
  <c r="A62" i="6" l="1"/>
  <c r="B63" i="6" s="1"/>
  <c r="C61" i="6"/>
  <c r="L61" i="6" s="1"/>
  <c r="D61" i="6"/>
  <c r="M61" i="6" s="1"/>
  <c r="G61" i="6"/>
  <c r="P61" i="6" s="1"/>
  <c r="F61" i="6"/>
  <c r="O61" i="6" s="1"/>
  <c r="A63" i="6" l="1"/>
  <c r="B64" i="6" s="1"/>
  <c r="G62" i="6"/>
  <c r="P62" i="6" s="1"/>
  <c r="F62" i="6"/>
  <c r="O62" i="6" s="1"/>
  <c r="C62" i="6"/>
  <c r="L62" i="6" s="1"/>
  <c r="D62" i="6"/>
  <c r="M62" i="6" s="1"/>
  <c r="A64" i="6" l="1"/>
  <c r="B65" i="6" s="1"/>
  <c r="D63" i="6"/>
  <c r="M63" i="6" s="1"/>
  <c r="C63" i="6"/>
  <c r="L63" i="6" s="1"/>
  <c r="F63" i="6"/>
  <c r="O63" i="6" s="1"/>
  <c r="G63" i="6"/>
  <c r="P63" i="6" s="1"/>
  <c r="A65" i="6" l="1"/>
  <c r="B66" i="6" s="1"/>
  <c r="F64" i="6"/>
  <c r="O64" i="6" s="1"/>
  <c r="G64" i="6"/>
  <c r="P64" i="6" s="1"/>
  <c r="D64" i="6"/>
  <c r="M64" i="6" s="1"/>
  <c r="C64" i="6"/>
  <c r="L64" i="6" s="1"/>
  <c r="A66" i="6" l="1"/>
  <c r="B67" i="6" s="1"/>
  <c r="D65" i="6"/>
  <c r="M65" i="6" s="1"/>
  <c r="G65" i="6"/>
  <c r="P65" i="6" s="1"/>
  <c r="F65" i="6"/>
  <c r="O65" i="6" s="1"/>
  <c r="C65" i="6"/>
  <c r="L65" i="6" s="1"/>
  <c r="A67" i="6" l="1"/>
  <c r="B68" i="6" s="1"/>
  <c r="G66" i="6"/>
  <c r="P66" i="6" s="1"/>
  <c r="D66" i="6"/>
  <c r="M66" i="6" s="1"/>
  <c r="C66" i="6"/>
  <c r="L66" i="6" s="1"/>
  <c r="F66" i="6"/>
  <c r="O66" i="6" s="1"/>
  <c r="A68" i="6" l="1"/>
  <c r="B69" i="6" s="1"/>
  <c r="D67" i="6"/>
  <c r="M67" i="6" s="1"/>
  <c r="C67" i="6"/>
  <c r="L67" i="6" s="1"/>
  <c r="F67" i="6"/>
  <c r="O67" i="6" s="1"/>
  <c r="G67" i="6"/>
  <c r="P67" i="6" s="1"/>
  <c r="A69" i="6" l="1"/>
  <c r="B70" i="6" s="1"/>
  <c r="F68" i="6"/>
  <c r="O68" i="6" s="1"/>
  <c r="G68" i="6"/>
  <c r="P68" i="6" s="1"/>
  <c r="D68" i="6"/>
  <c r="M68" i="6" s="1"/>
  <c r="C68" i="6"/>
  <c r="L68" i="6" s="1"/>
  <c r="A70" i="6" l="1"/>
  <c r="B71" i="6" s="1"/>
  <c r="D69" i="6"/>
  <c r="M69" i="6" s="1"/>
  <c r="G69" i="6"/>
  <c r="P69" i="6" s="1"/>
  <c r="F69" i="6"/>
  <c r="O69" i="6" s="1"/>
  <c r="C69" i="6"/>
  <c r="L69" i="6" s="1"/>
  <c r="A71" i="6" l="1"/>
  <c r="B72" i="6" s="1"/>
  <c r="F70" i="6"/>
  <c r="O70" i="6" s="1"/>
  <c r="G70" i="6"/>
  <c r="P70" i="6" s="1"/>
  <c r="D70" i="6"/>
  <c r="M70" i="6" s="1"/>
  <c r="C70" i="6"/>
  <c r="L70" i="6" s="1"/>
  <c r="A72" i="6" l="1"/>
  <c r="B73" i="6" s="1"/>
  <c r="C71" i="6"/>
  <c r="L71" i="6" s="1"/>
  <c r="D71" i="6"/>
  <c r="M71" i="6" s="1"/>
  <c r="G71" i="6"/>
  <c r="P71" i="6" s="1"/>
  <c r="F71" i="6"/>
  <c r="O71" i="6" s="1"/>
  <c r="A73" i="6" l="1"/>
  <c r="B74" i="6" s="1"/>
  <c r="G72" i="6"/>
  <c r="P72" i="6" s="1"/>
  <c r="D72" i="6"/>
  <c r="M72" i="6" s="1"/>
  <c r="C72" i="6"/>
  <c r="L72" i="6" s="1"/>
  <c r="F72" i="6"/>
  <c r="O72" i="6" s="1"/>
  <c r="A74" i="6" l="1"/>
  <c r="B75" i="6" s="1"/>
  <c r="C73" i="6"/>
  <c r="L73" i="6" s="1"/>
  <c r="D73" i="6"/>
  <c r="M73" i="6" s="1"/>
  <c r="G73" i="6"/>
  <c r="P73" i="6" s="1"/>
  <c r="F73" i="6"/>
  <c r="O73" i="6" s="1"/>
  <c r="A75" i="6" l="1"/>
  <c r="B76" i="6" s="1"/>
  <c r="G74" i="6"/>
  <c r="P74" i="6" s="1"/>
  <c r="D74" i="6"/>
  <c r="M74" i="6" s="1"/>
  <c r="C74" i="6"/>
  <c r="L74" i="6" s="1"/>
  <c r="F74" i="6"/>
  <c r="O74" i="6" s="1"/>
  <c r="A76" i="6" l="1"/>
  <c r="B77" i="6" s="1"/>
  <c r="C75" i="6"/>
  <c r="L75" i="6" s="1"/>
  <c r="F75" i="6"/>
  <c r="O75" i="6" s="1"/>
  <c r="G75" i="6"/>
  <c r="P75" i="6" s="1"/>
  <c r="D75" i="6"/>
  <c r="M75" i="6" s="1"/>
  <c r="A77" i="6" l="1"/>
  <c r="B78" i="6" s="1"/>
  <c r="G76" i="6"/>
  <c r="P76" i="6" s="1"/>
  <c r="D76" i="6"/>
  <c r="M76" i="6" s="1"/>
  <c r="C76" i="6"/>
  <c r="L76" i="6" s="1"/>
  <c r="F76" i="6"/>
  <c r="O76" i="6" s="1"/>
  <c r="A78" i="6" l="1"/>
  <c r="B79" i="6" s="1"/>
  <c r="C77" i="6"/>
  <c r="L77" i="6" s="1"/>
  <c r="D77" i="6"/>
  <c r="M77" i="6" s="1"/>
  <c r="G77" i="6"/>
  <c r="P77" i="6" s="1"/>
  <c r="F77" i="6"/>
  <c r="O77" i="6" s="1"/>
  <c r="A79" i="6" l="1"/>
  <c r="B80" i="6" s="1"/>
  <c r="G78" i="6"/>
  <c r="P78" i="6" s="1"/>
  <c r="D78" i="6"/>
  <c r="M78" i="6" s="1"/>
  <c r="C78" i="6"/>
  <c r="L78" i="6" s="1"/>
  <c r="F78" i="6"/>
  <c r="O78" i="6" s="1"/>
  <c r="A80" i="6" l="1"/>
  <c r="B81" i="6" s="1"/>
  <c r="C79" i="6"/>
  <c r="L79" i="6" s="1"/>
  <c r="D79" i="6"/>
  <c r="M79" i="6" s="1"/>
  <c r="G79" i="6"/>
  <c r="P79" i="6" s="1"/>
  <c r="F79" i="6"/>
  <c r="O79" i="6" s="1"/>
  <c r="A81" i="6" l="1"/>
  <c r="B82" i="6" s="1"/>
  <c r="G80" i="6"/>
  <c r="P80" i="6" s="1"/>
  <c r="D80" i="6"/>
  <c r="M80" i="6" s="1"/>
  <c r="C80" i="6"/>
  <c r="L80" i="6" s="1"/>
  <c r="F80" i="6"/>
  <c r="O80" i="6" s="1"/>
  <c r="A82" i="6" l="1"/>
  <c r="B83" i="6" s="1"/>
  <c r="C81" i="6"/>
  <c r="L81" i="6" s="1"/>
  <c r="F81" i="6"/>
  <c r="O81" i="6" s="1"/>
  <c r="G81" i="6"/>
  <c r="P81" i="6" s="1"/>
  <c r="D81" i="6"/>
  <c r="M81" i="6" s="1"/>
  <c r="A83" i="6" l="1"/>
  <c r="B84" i="6" s="1"/>
  <c r="G82" i="6"/>
  <c r="P82" i="6" s="1"/>
  <c r="D82" i="6"/>
  <c r="M82" i="6" s="1"/>
  <c r="C82" i="6"/>
  <c r="L82" i="6" s="1"/>
  <c r="F82" i="6"/>
  <c r="O82" i="6" s="1"/>
  <c r="A84" i="6" l="1"/>
  <c r="B85" i="6" s="1"/>
  <c r="C83" i="6"/>
  <c r="L83" i="6" s="1"/>
  <c r="D83" i="6"/>
  <c r="M83" i="6" s="1"/>
  <c r="G83" i="6"/>
  <c r="P83" i="6" s="1"/>
  <c r="F83" i="6"/>
  <c r="O83" i="6" s="1"/>
  <c r="A85" i="6" l="1"/>
  <c r="B86" i="6" s="1"/>
  <c r="G84" i="6"/>
  <c r="P84" i="6" s="1"/>
  <c r="D84" i="6"/>
  <c r="M84" i="6" s="1"/>
  <c r="C84" i="6"/>
  <c r="L84" i="6" s="1"/>
  <c r="F84" i="6"/>
  <c r="O84" i="6" s="1"/>
  <c r="A86" i="6" l="1"/>
  <c r="B87" i="6" s="1"/>
  <c r="C85" i="6"/>
  <c r="L85" i="6" s="1"/>
  <c r="D85" i="6"/>
  <c r="M85" i="6" s="1"/>
  <c r="G85" i="6"/>
  <c r="P85" i="6" s="1"/>
  <c r="F85" i="6"/>
  <c r="O85" i="6" s="1"/>
  <c r="A87" i="6" l="1"/>
  <c r="B88" i="6" s="1"/>
  <c r="G86" i="6"/>
  <c r="P86" i="6" s="1"/>
  <c r="D86" i="6"/>
  <c r="M86" i="6" s="1"/>
  <c r="C86" i="6"/>
  <c r="L86" i="6" s="1"/>
  <c r="F86" i="6"/>
  <c r="O86" i="6" s="1"/>
  <c r="A88" i="6" l="1"/>
  <c r="B89" i="6" s="1"/>
  <c r="C87" i="6"/>
  <c r="L87" i="6" s="1"/>
  <c r="F87" i="6"/>
  <c r="O87" i="6" s="1"/>
  <c r="G87" i="6"/>
  <c r="P87" i="6" s="1"/>
  <c r="D87" i="6"/>
  <c r="M87" i="6" s="1"/>
  <c r="A89" i="6" l="1"/>
  <c r="B90" i="6" s="1"/>
  <c r="G88" i="6"/>
  <c r="P88" i="6" s="1"/>
  <c r="D88" i="6"/>
  <c r="M88" i="6" s="1"/>
  <c r="C88" i="6"/>
  <c r="L88" i="6" s="1"/>
  <c r="F88" i="6"/>
  <c r="O88" i="6" s="1"/>
  <c r="A90" i="6" l="1"/>
  <c r="B91" i="6" s="1"/>
  <c r="C89" i="6"/>
  <c r="L89" i="6" s="1"/>
  <c r="D89" i="6"/>
  <c r="M89" i="6" s="1"/>
  <c r="G89" i="6"/>
  <c r="P89" i="6" s="1"/>
  <c r="F89" i="6"/>
  <c r="O89" i="6" s="1"/>
  <c r="A91" i="6" l="1"/>
  <c r="B92" i="6" s="1"/>
  <c r="G90" i="6"/>
  <c r="P90" i="6" s="1"/>
  <c r="D90" i="6"/>
  <c r="M90" i="6" s="1"/>
  <c r="C90" i="6"/>
  <c r="L90" i="6" s="1"/>
  <c r="F90" i="6"/>
  <c r="O90" i="6" s="1"/>
  <c r="A92" i="6" l="1"/>
  <c r="B93" i="6" s="1"/>
  <c r="C91" i="6"/>
  <c r="L91" i="6" s="1"/>
  <c r="D91" i="6"/>
  <c r="M91" i="6" s="1"/>
  <c r="G91" i="6"/>
  <c r="P91" i="6" s="1"/>
  <c r="F91" i="6"/>
  <c r="O91" i="6" s="1"/>
  <c r="A93" i="6" l="1"/>
  <c r="G92" i="6"/>
  <c r="P92" i="6" s="1"/>
  <c r="C92" i="6"/>
  <c r="L92" i="6" s="1"/>
  <c r="D92" i="6"/>
  <c r="M92" i="6" s="1"/>
  <c r="F92" i="6"/>
  <c r="O92" i="6" s="1"/>
  <c r="G93" i="6" l="1"/>
  <c r="P93" i="6" s="1"/>
  <c r="C93" i="6"/>
  <c r="L93" i="6" s="1"/>
  <c r="D93" i="6"/>
  <c r="M93" i="6" s="1"/>
  <c r="F93" i="6"/>
  <c r="O93" i="6" s="1"/>
  <c r="B94" i="6"/>
  <c r="A94" i="6" l="1"/>
  <c r="G94" i="6" l="1"/>
  <c r="P94" i="6" s="1"/>
  <c r="C94" i="6"/>
  <c r="L94" i="6" s="1"/>
  <c r="D94" i="6"/>
  <c r="M94" i="6" s="1"/>
  <c r="F94" i="6"/>
  <c r="O94" i="6" s="1"/>
  <c r="B95" i="6"/>
  <c r="B96" i="6" l="1"/>
  <c r="A95" i="6"/>
  <c r="B97" i="6" l="1"/>
  <c r="A96" i="6"/>
  <c r="G95" i="6"/>
  <c r="P95" i="6" s="1"/>
  <c r="C95" i="6"/>
  <c r="L95" i="6" s="1"/>
  <c r="F95" i="6"/>
  <c r="O95" i="6" s="1"/>
  <c r="D95" i="6"/>
  <c r="M95" i="6" s="1"/>
  <c r="G96" i="6" l="1"/>
  <c r="P96" i="6" s="1"/>
  <c r="C96" i="6"/>
  <c r="L96" i="6" s="1"/>
  <c r="D96" i="6"/>
  <c r="M96" i="6" s="1"/>
  <c r="F96" i="6"/>
  <c r="O96" i="6" s="1"/>
  <c r="A97" i="6"/>
  <c r="G97" i="6" l="1"/>
  <c r="P97" i="6" s="1"/>
  <c r="C97" i="6"/>
  <c r="L97" i="6" s="1"/>
  <c r="F97" i="6"/>
  <c r="O97" i="6" s="1"/>
  <c r="D97" i="6"/>
  <c r="M97" i="6" s="1"/>
  <c r="B98" i="6"/>
  <c r="B99" i="6" l="1"/>
  <c r="A98" i="6"/>
  <c r="G98" i="6" l="1"/>
  <c r="P98" i="6" s="1"/>
  <c r="C98" i="6"/>
  <c r="L98" i="6" s="1"/>
  <c r="D98" i="6"/>
  <c r="M98" i="6" s="1"/>
  <c r="F98" i="6"/>
  <c r="O98" i="6" s="1"/>
  <c r="A99" i="6"/>
  <c r="G99" i="6" l="1"/>
  <c r="P99" i="6" s="1"/>
  <c r="C99" i="6"/>
  <c r="L99" i="6" s="1"/>
  <c r="D99" i="6"/>
  <c r="M99" i="6" s="1"/>
  <c r="F99" i="6"/>
  <c r="O99" i="6" s="1"/>
  <c r="B100" i="6"/>
  <c r="A100" i="6" l="1"/>
  <c r="D100" i="6" l="1"/>
  <c r="M100" i="6" s="1"/>
  <c r="C100" i="6"/>
  <c r="L100" i="6" s="1"/>
  <c r="G100" i="6"/>
  <c r="P100" i="6" s="1"/>
  <c r="F100" i="6"/>
  <c r="O100" i="6" s="1"/>
  <c r="B101" i="6"/>
  <c r="B102" i="6" l="1"/>
  <c r="A101" i="6"/>
  <c r="D101" i="6" l="1"/>
  <c r="M101" i="6" s="1"/>
  <c r="C101" i="6"/>
  <c r="L101" i="6" s="1"/>
  <c r="F101" i="6"/>
  <c r="O101" i="6" s="1"/>
  <c r="G101" i="6"/>
  <c r="P101" i="6" s="1"/>
  <c r="A102" i="6"/>
  <c r="D102" i="6" l="1"/>
  <c r="M102" i="6" s="1"/>
  <c r="C102" i="6"/>
  <c r="L102" i="6" s="1"/>
  <c r="G102" i="6"/>
  <c r="P102" i="6" s="1"/>
  <c r="F102" i="6"/>
  <c r="O102" i="6" s="1"/>
  <c r="B103" i="6"/>
  <c r="B104" i="6" l="1"/>
  <c r="A103" i="6"/>
  <c r="D103" i="6" l="1"/>
  <c r="M103" i="6" s="1"/>
  <c r="C103" i="6"/>
  <c r="L103" i="6" s="1"/>
  <c r="F103" i="6"/>
  <c r="O103" i="6" s="1"/>
  <c r="G103" i="6"/>
  <c r="P103" i="6" s="1"/>
  <c r="A104" i="6"/>
  <c r="D104" i="6" l="1"/>
  <c r="M104" i="6" s="1"/>
  <c r="C104" i="6"/>
  <c r="L104" i="6" s="1"/>
  <c r="G104" i="6"/>
  <c r="P104" i="6" s="1"/>
  <c r="F104" i="6"/>
  <c r="O104" i="6" s="1"/>
  <c r="B105" i="6"/>
  <c r="A105" i="6" l="1"/>
  <c r="D105" i="6" l="1"/>
  <c r="M105" i="6" s="1"/>
  <c r="C105" i="6"/>
  <c r="L105" i="6" s="1"/>
  <c r="G105" i="6"/>
  <c r="P105" i="6" s="1"/>
  <c r="F105" i="6"/>
  <c r="O105" i="6" s="1"/>
  <c r="B106" i="6"/>
  <c r="A106" i="6" l="1"/>
  <c r="D106" i="6" l="1"/>
  <c r="M106" i="6" s="1"/>
  <c r="C106" i="6"/>
  <c r="L106" i="6" s="1"/>
  <c r="G106" i="6"/>
  <c r="P106" i="6" s="1"/>
  <c r="F106" i="6"/>
  <c r="O106" i="6" s="1"/>
  <c r="B107" i="6"/>
  <c r="A107" i="6" l="1"/>
  <c r="D107" i="6" l="1"/>
  <c r="M107" i="6" s="1"/>
  <c r="C107" i="6"/>
  <c r="L107" i="6" s="1"/>
  <c r="F107" i="6"/>
  <c r="O107" i="6" s="1"/>
  <c r="G107" i="6"/>
  <c r="P107" i="6" s="1"/>
  <c r="B108" i="6"/>
  <c r="B109" i="6" l="1"/>
  <c r="A108" i="6"/>
  <c r="D108" i="6" l="1"/>
  <c r="M108" i="6" s="1"/>
  <c r="C108" i="6"/>
  <c r="L108" i="6" s="1"/>
  <c r="G108" i="6"/>
  <c r="P108" i="6" s="1"/>
  <c r="F108" i="6"/>
  <c r="O108" i="6" s="1"/>
  <c r="A109" i="6"/>
  <c r="D109" i="6" l="1"/>
  <c r="M109" i="6" s="1"/>
  <c r="C109" i="6"/>
  <c r="L109" i="6" s="1"/>
  <c r="F109" i="6"/>
  <c r="O109" i="6" s="1"/>
  <c r="G109" i="6"/>
  <c r="P109" i="6" s="1"/>
  <c r="B110" i="6"/>
  <c r="B111" i="6" l="1"/>
  <c r="A110" i="6"/>
  <c r="D110" i="6" l="1"/>
  <c r="M110" i="6" s="1"/>
  <c r="C110" i="6"/>
  <c r="L110" i="6" s="1"/>
  <c r="G110" i="6"/>
  <c r="P110" i="6" s="1"/>
  <c r="F110" i="6"/>
  <c r="O110" i="6" s="1"/>
  <c r="B112" i="6"/>
  <c r="A111" i="6"/>
  <c r="A112" i="6" l="1"/>
  <c r="D111" i="6"/>
  <c r="M111" i="6" s="1"/>
  <c r="C111" i="6"/>
  <c r="L111" i="6" s="1"/>
  <c r="G111" i="6"/>
  <c r="P111" i="6" s="1"/>
  <c r="F111" i="6"/>
  <c r="O111" i="6" s="1"/>
  <c r="D112" i="6" l="1"/>
  <c r="M112" i="6" s="1"/>
  <c r="C112" i="6"/>
  <c r="L112" i="6" s="1"/>
  <c r="G112" i="6"/>
  <c r="P112" i="6" s="1"/>
  <c r="F112" i="6"/>
  <c r="O112" i="6" s="1"/>
  <c r="B113" i="6"/>
  <c r="A113" i="6" l="1"/>
  <c r="D113" i="6" l="1"/>
  <c r="M113" i="6" s="1"/>
  <c r="C113" i="6"/>
  <c r="L113" i="6" s="1"/>
  <c r="F113" i="6"/>
  <c r="O113" i="6" s="1"/>
  <c r="G113" i="6"/>
  <c r="P113" i="6" s="1"/>
  <c r="B114" i="6"/>
  <c r="B115" i="6" l="1"/>
  <c r="A114" i="6"/>
  <c r="A115" i="6" l="1"/>
  <c r="D114" i="6"/>
  <c r="M114" i="6" s="1"/>
  <c r="C114" i="6"/>
  <c r="L114" i="6" s="1"/>
  <c r="G114" i="6"/>
  <c r="P114" i="6" s="1"/>
  <c r="F114" i="6"/>
  <c r="O114" i="6" s="1"/>
  <c r="D115" i="6" l="1"/>
  <c r="M115" i="6" s="1"/>
  <c r="C115" i="6"/>
  <c r="L115" i="6" s="1"/>
  <c r="F115" i="6"/>
  <c r="O115" i="6" s="1"/>
  <c r="G115" i="6"/>
  <c r="P115" i="6" s="1"/>
  <c r="B116" i="6"/>
  <c r="A116" i="6" l="1"/>
  <c r="D116" i="6" l="1"/>
  <c r="M116" i="6" s="1"/>
  <c r="C116" i="6"/>
  <c r="L116" i="6" s="1"/>
  <c r="G116" i="6"/>
  <c r="P116" i="6" s="1"/>
  <c r="F116" i="6"/>
  <c r="O116" i="6" s="1"/>
  <c r="B117" i="6"/>
  <c r="A117" i="6" l="1"/>
  <c r="D117" i="6" l="1"/>
  <c r="M117" i="6" s="1"/>
  <c r="C117" i="6"/>
  <c r="L117" i="6" s="1"/>
  <c r="G117" i="6"/>
  <c r="P117" i="6" s="1"/>
  <c r="F117" i="6"/>
  <c r="O117" i="6" s="1"/>
  <c r="B118" i="6"/>
  <c r="B119" i="6" l="1"/>
  <c r="A118" i="6"/>
  <c r="B120" i="6" l="1"/>
  <c r="A119" i="6"/>
  <c r="D118" i="6"/>
  <c r="M118" i="6" s="1"/>
  <c r="C118" i="6"/>
  <c r="L118" i="6" s="1"/>
  <c r="G118" i="6"/>
  <c r="P118" i="6" s="1"/>
  <c r="F118" i="6"/>
  <c r="O118" i="6" s="1"/>
  <c r="F119" i="6" l="1"/>
  <c r="O119" i="6" s="1"/>
  <c r="G119" i="6"/>
  <c r="P119" i="6" s="1"/>
  <c r="C119" i="6"/>
  <c r="L119" i="6" s="1"/>
  <c r="D119" i="6"/>
  <c r="M119" i="6" s="1"/>
  <c r="B121" i="6"/>
  <c r="A121" i="6" s="1"/>
  <c r="A120" i="6"/>
  <c r="F121" i="6" l="1"/>
  <c r="O121" i="6" s="1"/>
  <c r="G121" i="6"/>
  <c r="P121" i="6" s="1"/>
  <c r="C121" i="6"/>
  <c r="L121" i="6" s="1"/>
  <c r="D121" i="6"/>
  <c r="M121" i="6" s="1"/>
  <c r="F120" i="6"/>
  <c r="O120" i="6" s="1"/>
  <c r="G120" i="6"/>
  <c r="P120" i="6" s="1"/>
  <c r="C120" i="6"/>
  <c r="L120" i="6" s="1"/>
  <c r="D120" i="6"/>
  <c r="M120" i="6" s="1"/>
</calcChain>
</file>

<file path=xl/sharedStrings.xml><?xml version="1.0" encoding="utf-8"?>
<sst xmlns="http://schemas.openxmlformats.org/spreadsheetml/2006/main" count="157" uniqueCount="89">
  <si>
    <t>y1</t>
  </si>
  <si>
    <t>x1</t>
  </si>
  <si>
    <t>x2</t>
  </si>
  <si>
    <t>y2</t>
  </si>
  <si>
    <t>yc</t>
  </si>
  <si>
    <t>xc</t>
  </si>
  <si>
    <t>Punto inicial</t>
  </si>
  <si>
    <t>Punto Final</t>
  </si>
  <si>
    <t>Segmento</t>
  </si>
  <si>
    <t>Centro</t>
  </si>
  <si>
    <t>Recta perpedicular</t>
  </si>
  <si>
    <t>m</t>
  </si>
  <si>
    <t>Centro de rotación</t>
  </si>
  <si>
    <t>Coordenada X</t>
  </si>
  <si>
    <t>Coordenada Y</t>
  </si>
  <si>
    <t>Coordenadas de los segmentos de estrellas</t>
  </si>
  <si>
    <t>Segmento1</t>
  </si>
  <si>
    <t>Segmento2</t>
  </si>
  <si>
    <t>x cielo</t>
  </si>
  <si>
    <t>y cielo</t>
  </si>
  <si>
    <t>x RA</t>
  </si>
  <si>
    <t>y RA</t>
  </si>
  <si>
    <t>x promedio</t>
  </si>
  <si>
    <t>y promedio</t>
  </si>
  <si>
    <t>N Desv. Std.</t>
  </si>
  <si>
    <t xml:space="preserve">Desv. Std. y </t>
  </si>
  <si>
    <t>Desviación estándar</t>
  </si>
  <si>
    <t>Nivel de filtrado</t>
  </si>
  <si>
    <t>Total elementos</t>
  </si>
  <si>
    <t xml:space="preserve"> Todos</t>
  </si>
  <si>
    <t>Umbral x</t>
  </si>
  <si>
    <t>Umbral y</t>
  </si>
  <si>
    <t xml:space="preserve"> Utilizados x</t>
  </si>
  <si>
    <t xml:space="preserve"> Utilizados y</t>
  </si>
  <si>
    <t>Cielo</t>
  </si>
  <si>
    <t>Centro x</t>
  </si>
  <si>
    <t>Centro y</t>
  </si>
  <si>
    <t>x</t>
  </si>
  <si>
    <t>y</t>
  </si>
  <si>
    <t>RA</t>
  </si>
  <si>
    <t xml:space="preserve"> y final</t>
  </si>
  <si>
    <t xml:space="preserve"> x final</t>
  </si>
  <si>
    <t>Coordenada X (filtrada)</t>
  </si>
  <si>
    <t>Coordenada Y (filtrada)</t>
  </si>
  <si>
    <t>1/m</t>
  </si>
  <si>
    <t>Imagen RA</t>
  </si>
  <si>
    <t>Imagen Cielo</t>
  </si>
  <si>
    <t>Estrella 1</t>
  </si>
  <si>
    <t>Estrella 2</t>
  </si>
  <si>
    <t>u2</t>
  </si>
  <si>
    <t>u1</t>
  </si>
  <si>
    <t>X1</t>
  </si>
  <si>
    <t>X2</t>
  </si>
  <si>
    <t>AP</t>
  </si>
  <si>
    <t>AB</t>
  </si>
  <si>
    <t>Interpretación:</t>
  </si>
  <si>
    <t>CORRECCIÓN NECESARIA EN LA MONTURA</t>
  </si>
  <si>
    <t>Error actual:</t>
  </si>
  <si>
    <t>Cálculo del cruce de rectas perpendiculares a los segmentos</t>
  </si>
  <si>
    <t>x cielo (filt)</t>
  </si>
  <si>
    <t>y cielo (filt)</t>
  </si>
  <si>
    <t>x RA (filt)</t>
  </si>
  <si>
    <t>y RA (filt)</t>
  </si>
  <si>
    <t>Desplazamiento necesario</t>
  </si>
  <si>
    <t>Focal (mm)</t>
  </si>
  <si>
    <t>Resolución por píxel</t>
  </si>
  <si>
    <t>Información del telescopio y cámara</t>
  </si>
  <si>
    <t>Distancia angular al NCP(*)</t>
  </si>
  <si>
    <t>(*) Para obtener este dato es necesario rellenar la información del telescopio y cámara en las celdas B21-22</t>
  </si>
  <si>
    <t>Tamaño de pixel (micrómetros)</t>
  </si>
  <si>
    <t>Posición del NCP en la imagen R.A.</t>
  </si>
  <si>
    <t>NCP real</t>
  </si>
  <si>
    <t>Instrucciones de uso</t>
  </si>
  <si>
    <t>La hoja se entrega con los mismos datos de ejemplo, que se muestran en el documento PDF del método Sánchez-Valente y en la guía visual.</t>
  </si>
  <si>
    <t>Consideraciones previas</t>
  </si>
  <si>
    <r>
      <t xml:space="preserve">Para utilizar los suyos </t>
    </r>
    <r>
      <rPr>
        <b/>
        <sz val="12"/>
        <color theme="5"/>
        <rFont val="Calibri"/>
        <family val="2"/>
        <scheme val="minor"/>
      </rPr>
      <t>borre las celdas B4:E8 de las hojas Mov. Cielo y Mov. RA</t>
    </r>
  </si>
  <si>
    <t>En nuestro ejemplo hemos utilizado valores de 1 y 1,5</t>
  </si>
  <si>
    <t>los valores de longitud focal a la que se está trabajando y el tamaño de píxel del CCD.</t>
  </si>
  <si>
    <t>Desviación acotada</t>
  </si>
  <si>
    <t>Desv. Std. x</t>
  </si>
  <si>
    <t xml:space="preserve">Desv. Std. A. x </t>
  </si>
  <si>
    <t xml:space="preserve">Desv. Std. A. y </t>
  </si>
  <si>
    <t xml:space="preserve">Versión 2 de la hoja. Se han modificado algunas fórmulas que hacen que los cálculos sean más resistentes a errores debidos a selección </t>
  </si>
  <si>
    <t>de estelas y/o medidas erróneas de sus coordenadas iniciales/finales.</t>
  </si>
  <si>
    <t>coordenadas de centros que se alejan mucho de la media. Se pueden utilizar límites diferentes para cada hoja.</t>
  </si>
  <si>
    <t xml:space="preserve">En la celda L13 de ambas hojas (Mov. Cielo y Mov. RA) se han establecido límites para no utilizar aquellas </t>
  </si>
  <si>
    <t>En la hoja "Cálculo corrección" se reservan las celdas B21 y B22 para entrar</t>
  </si>
  <si>
    <t>(B16) para convertir el Error actual: (B15) en segundos de arco.</t>
  </si>
  <si>
    <t>El valor calculado en (B23), resolución por píxel, se utiliza 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</si>
</sst>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\ &quot;pix&quot;"/>
    <numFmt numFmtId="165" formatCode="0\ &quot;mm&quot;"/>
    <numFmt numFmtId="166" formatCode="0.00\ &quot;um&quot;"/>
    <numFmt numFmtId="167" formatCode="0.00\ &quot;''&quot;_i_x"/>
    <numFmt numFmtId="168" formatCode="0.00\ &quot;''&quot;_m"/>
  </numFmts>
  <fonts count="2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color theme="3"/>
      <name val="Calibri"/>
      <family val="2"/>
      <scheme val="minor"/>
    </font>
    <font>
      <b/>
      <sz val="12"/>
      <color theme="5"/>
      <name val="Calibri"/>
      <family val="2"/>
      <scheme val="minor"/>
    </font>
    <font>
      <sz val="9"/>
      <color theme="0" tint="-0.499984740745262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6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ck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theme="0" tint="-0.499984740745262"/>
      </left>
      <right style="thin">
        <color auto="1"/>
      </right>
      <top style="thick">
        <color theme="0" tint="-0.499984740745262"/>
      </top>
      <bottom style="thin">
        <color auto="1"/>
      </bottom>
      <diagonal/>
    </border>
    <border>
      <left style="thin">
        <color auto="1"/>
      </left>
      <right style="thick">
        <color theme="0" tint="-0.499984740745262"/>
      </right>
      <top style="thick">
        <color theme="0" tint="-0.499984740745262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theme="4" tint="0.79998168889431442"/>
      </right>
      <top/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auto="1"/>
      </right>
      <top/>
      <bottom style="thin">
        <color theme="4" tint="0.79998168889431442"/>
      </bottom>
      <diagonal/>
    </border>
    <border>
      <left style="medium">
        <color auto="1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auto="1"/>
      </right>
      <top style="thin">
        <color theme="4" tint="0.79998168889431442"/>
      </top>
      <bottom style="thin">
        <color theme="4" tint="0.79998168889431442"/>
      </bottom>
      <diagonal/>
    </border>
    <border>
      <left style="medium">
        <color auto="1"/>
      </left>
      <right style="thin">
        <color theme="4" tint="0.79998168889431442"/>
      </right>
      <top style="thin">
        <color theme="4" tint="0.79998168889431442"/>
      </top>
      <bottom style="medium">
        <color auto="1"/>
      </bottom>
      <diagonal/>
    </border>
    <border>
      <left style="thin">
        <color theme="4" tint="0.79998168889431442"/>
      </left>
      <right style="thin">
        <color auto="1"/>
      </right>
      <top style="thin">
        <color theme="4" tint="0.79998168889431442"/>
      </top>
      <bottom style="medium">
        <color auto="1"/>
      </bottom>
      <diagonal/>
    </border>
    <border>
      <left style="thin">
        <color auto="1"/>
      </left>
      <right style="thin">
        <color theme="4" tint="0.79998168889431442"/>
      </right>
      <top/>
      <bottom style="thin">
        <color theme="4" tint="0.79998168889431442"/>
      </bottom>
      <diagonal/>
    </border>
    <border>
      <left style="thin">
        <color theme="4" tint="0.79998168889431442"/>
      </left>
      <right style="medium">
        <color auto="1"/>
      </right>
      <top/>
      <bottom style="thin">
        <color theme="4" tint="0.79998168889431442"/>
      </bottom>
      <diagonal/>
    </border>
    <border>
      <left style="thin">
        <color auto="1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 style="medium">
        <color auto="1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auto="1"/>
      </left>
      <right style="thin">
        <color theme="4" tint="0.79998168889431442"/>
      </right>
      <top style="thin">
        <color theme="4" tint="0.79998168889431442"/>
      </top>
      <bottom style="medium">
        <color auto="1"/>
      </bottom>
      <diagonal/>
    </border>
    <border>
      <left style="thin">
        <color theme="4" tint="0.79998168889431442"/>
      </left>
      <right style="medium">
        <color auto="1"/>
      </right>
      <top style="thin">
        <color theme="4" tint="0.79998168889431442"/>
      </top>
      <bottom style="medium">
        <color auto="1"/>
      </bottom>
      <diagonal/>
    </border>
    <border>
      <left/>
      <right/>
      <top/>
      <bottom style="thin">
        <color theme="4"/>
      </bottom>
      <diagonal/>
    </border>
  </borders>
  <cellStyleXfs count="105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64">
    <xf numFmtId="0" fontId="0" fillId="0" borderId="0" xfId="0"/>
    <xf numFmtId="0" fontId="5" fillId="0" borderId="0" xfId="0" applyFont="1"/>
    <xf numFmtId="0" fontId="6" fillId="0" borderId="0" xfId="0" applyFont="1"/>
    <xf numFmtId="0" fontId="0" fillId="0" borderId="1" xfId="0" applyBorder="1"/>
    <xf numFmtId="0" fontId="5" fillId="4" borderId="2" xfId="0" applyFont="1" applyFill="1" applyBorder="1"/>
    <xf numFmtId="0" fontId="5" fillId="5" borderId="11" xfId="0" applyFont="1" applyFill="1" applyBorder="1"/>
    <xf numFmtId="0" fontId="5" fillId="5" borderId="12" xfId="0" applyFont="1" applyFill="1" applyBorder="1"/>
    <xf numFmtId="0" fontId="5" fillId="5" borderId="13" xfId="0" applyFont="1" applyFill="1" applyBorder="1"/>
    <xf numFmtId="0" fontId="5" fillId="5" borderId="8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1" fillId="8" borderId="0" xfId="0" applyFont="1" applyFill="1" applyAlignment="1">
      <alignment horizontal="centerContinuous" vertical="center"/>
    </xf>
    <xf numFmtId="4" fontId="0" fillId="0" borderId="1" xfId="0" applyNumberFormat="1" applyBorder="1"/>
    <xf numFmtId="0" fontId="13" fillId="8" borderId="27" xfId="0" applyFont="1" applyFill="1" applyBorder="1"/>
    <xf numFmtId="0" fontId="13" fillId="8" borderId="29" xfId="0" applyFont="1" applyFill="1" applyBorder="1"/>
    <xf numFmtId="0" fontId="13" fillId="8" borderId="31" xfId="0" applyFont="1" applyFill="1" applyBorder="1"/>
    <xf numFmtId="0" fontId="13" fillId="8" borderId="33" xfId="0" applyFont="1" applyFill="1" applyBorder="1"/>
    <xf numFmtId="0" fontId="13" fillId="8" borderId="35" xfId="0" applyFont="1" applyFill="1" applyBorder="1"/>
    <xf numFmtId="0" fontId="13" fillId="8" borderId="37" xfId="0" applyFont="1" applyFill="1" applyBorder="1"/>
    <xf numFmtId="0" fontId="7" fillId="2" borderId="19" xfId="0" applyFont="1" applyFill="1" applyBorder="1" applyAlignment="1">
      <alignment horizontal="centerContinuous"/>
    </xf>
    <xf numFmtId="0" fontId="7" fillId="2" borderId="13" xfId="0" applyFont="1" applyFill="1" applyBorder="1" applyAlignment="1">
      <alignment horizontal="centerContinuous"/>
    </xf>
    <xf numFmtId="0" fontId="0" fillId="2" borderId="39" xfId="0" applyFill="1" applyBorder="1" applyAlignment="1">
      <alignment horizontal="centerContinuous"/>
    </xf>
    <xf numFmtId="0" fontId="0" fillId="2" borderId="40" xfId="0" applyFill="1" applyBorder="1" applyAlignment="1">
      <alignment horizontal="centerContinuous"/>
    </xf>
    <xf numFmtId="0" fontId="14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" fontId="15" fillId="8" borderId="20" xfId="0" applyNumberFormat="1" applyFont="1" applyFill="1" applyBorder="1"/>
    <xf numFmtId="4" fontId="15" fillId="8" borderId="21" xfId="0" applyNumberFormat="1" applyFont="1" applyFill="1" applyBorder="1"/>
    <xf numFmtId="4" fontId="15" fillId="8" borderId="16" xfId="0" applyNumberFormat="1" applyFont="1" applyFill="1" applyBorder="1"/>
    <xf numFmtId="4" fontId="15" fillId="8" borderId="18" xfId="0" applyNumberFormat="1" applyFont="1" applyFill="1" applyBorder="1"/>
    <xf numFmtId="4" fontId="15" fillId="0" borderId="9" xfId="0" applyNumberFormat="1" applyFont="1" applyBorder="1"/>
    <xf numFmtId="4" fontId="15" fillId="0" borderId="10" xfId="0" applyNumberFormat="1" applyFont="1" applyBorder="1"/>
    <xf numFmtId="4" fontId="15" fillId="0" borderId="5" xfId="0" applyNumberFormat="1" applyFont="1" applyBorder="1"/>
    <xf numFmtId="4" fontId="15" fillId="0" borderId="1" xfId="0" applyNumberFormat="1" applyFont="1" applyBorder="1"/>
    <xf numFmtId="0" fontId="15" fillId="0" borderId="9" xfId="0" applyFont="1" applyBorder="1"/>
    <xf numFmtId="0" fontId="15" fillId="0" borderId="10" xfId="0" applyFont="1" applyBorder="1"/>
    <xf numFmtId="0" fontId="15" fillId="0" borderId="5" xfId="0" applyFont="1" applyBorder="1"/>
    <xf numFmtId="0" fontId="15" fillId="0" borderId="1" xfId="0" applyFont="1" applyBorder="1"/>
    <xf numFmtId="4" fontId="15" fillId="8" borderId="38" xfId="0" applyNumberFormat="1" applyFont="1" applyFill="1" applyBorder="1"/>
    <xf numFmtId="4" fontId="15" fillId="8" borderId="30" xfId="0" applyNumberFormat="1" applyFont="1" applyFill="1" applyBorder="1"/>
    <xf numFmtId="4" fontId="15" fillId="8" borderId="28" xfId="0" applyNumberFormat="1" applyFont="1" applyFill="1" applyBorder="1"/>
    <xf numFmtId="4" fontId="15" fillId="8" borderId="34" xfId="0" applyNumberFormat="1" applyFont="1" applyFill="1" applyBorder="1" applyAlignment="1">
      <alignment horizontal="center"/>
    </xf>
    <xf numFmtId="4" fontId="15" fillId="8" borderId="36" xfId="0" applyNumberFormat="1" applyFont="1" applyFill="1" applyBorder="1" applyAlignment="1">
      <alignment horizontal="center"/>
    </xf>
    <xf numFmtId="4" fontId="15" fillId="8" borderId="32" xfId="0" applyNumberFormat="1" applyFont="1" applyFill="1" applyBorder="1"/>
    <xf numFmtId="4" fontId="15" fillId="8" borderId="34" xfId="0" applyNumberFormat="1" applyFont="1" applyFill="1" applyBorder="1"/>
    <xf numFmtId="4" fontId="15" fillId="8" borderId="36" xfId="0" applyNumberFormat="1" applyFont="1" applyFill="1" applyBorder="1"/>
    <xf numFmtId="0" fontId="0" fillId="0" borderId="47" xfId="0" applyBorder="1"/>
    <xf numFmtId="0" fontId="0" fillId="0" borderId="24" xfId="0" applyBorder="1"/>
    <xf numFmtId="0" fontId="0" fillId="9" borderId="3" xfId="0" applyFill="1" applyBorder="1"/>
    <xf numFmtId="0" fontId="0" fillId="9" borderId="4" xfId="0" applyFill="1" applyBorder="1"/>
    <xf numFmtId="0" fontId="0" fillId="7" borderId="3" xfId="0" applyFill="1" applyBorder="1"/>
    <xf numFmtId="0" fontId="0" fillId="7" borderId="4" xfId="0" applyFill="1" applyBorder="1"/>
    <xf numFmtId="0" fontId="0" fillId="4" borderId="3" xfId="0" applyFill="1" applyBorder="1"/>
    <xf numFmtId="0" fontId="0" fillId="4" borderId="4" xfId="0" applyFill="1" applyBorder="1"/>
    <xf numFmtId="0" fontId="0" fillId="10" borderId="19" xfId="0" applyFill="1" applyBorder="1"/>
    <xf numFmtId="0" fontId="0" fillId="10" borderId="13" xfId="0" applyFill="1" applyBorder="1"/>
    <xf numFmtId="0" fontId="0" fillId="11" borderId="48" xfId="0" applyFill="1" applyBorder="1"/>
    <xf numFmtId="0" fontId="0" fillId="11" borderId="49" xfId="0" applyFill="1" applyBorder="1"/>
    <xf numFmtId="2" fontId="0" fillId="11" borderId="48" xfId="0" applyNumberFormat="1" applyFill="1" applyBorder="1"/>
    <xf numFmtId="2" fontId="0" fillId="11" borderId="49" xfId="0" applyNumberFormat="1" applyFill="1" applyBorder="1"/>
    <xf numFmtId="2" fontId="0" fillId="3" borderId="48" xfId="0" applyNumberFormat="1" applyFill="1" applyBorder="1"/>
    <xf numFmtId="2" fontId="0" fillId="3" borderId="49" xfId="0" applyNumberFormat="1" applyFill="1" applyBorder="1"/>
    <xf numFmtId="2" fontId="0" fillId="12" borderId="19" xfId="0" applyNumberFormat="1" applyFill="1" applyBorder="1"/>
    <xf numFmtId="2" fontId="0" fillId="12" borderId="13" xfId="0" applyNumberFormat="1" applyFill="1" applyBorder="1"/>
    <xf numFmtId="2" fontId="0" fillId="0" borderId="14" xfId="0" applyNumberFormat="1" applyBorder="1"/>
    <xf numFmtId="2" fontId="0" fillId="0" borderId="50" xfId="0" applyNumberFormat="1" applyBorder="1"/>
    <xf numFmtId="0" fontId="0" fillId="7" borderId="22" xfId="0" applyFill="1" applyBorder="1"/>
    <xf numFmtId="0" fontId="0" fillId="7" borderId="24" xfId="0" applyFill="1" applyBorder="1"/>
    <xf numFmtId="0" fontId="6" fillId="2" borderId="46" xfId="0" applyFont="1" applyFill="1" applyBorder="1"/>
    <xf numFmtId="0" fontId="0" fillId="2" borderId="14" xfId="0" applyFill="1" applyBorder="1"/>
    <xf numFmtId="0" fontId="17" fillId="0" borderId="0" xfId="0" applyFont="1"/>
    <xf numFmtId="4" fontId="17" fillId="0" borderId="0" xfId="0" applyNumberFormat="1" applyFont="1"/>
    <xf numFmtId="4" fontId="11" fillId="8" borderId="38" xfId="0" applyNumberFormat="1" applyFont="1" applyFill="1" applyBorder="1"/>
    <xf numFmtId="4" fontId="11" fillId="8" borderId="30" xfId="0" applyNumberFormat="1" applyFont="1" applyFill="1" applyBorder="1"/>
    <xf numFmtId="4" fontId="5" fillId="0" borderId="53" xfId="0" applyNumberFormat="1" applyFont="1" applyBorder="1" applyAlignment="1" applyProtection="1">
      <alignment horizontal="center"/>
      <protection locked="0"/>
    </xf>
    <xf numFmtId="0" fontId="8" fillId="2" borderId="44" xfId="0" applyFont="1" applyFill="1" applyBorder="1"/>
    <xf numFmtId="0" fontId="8" fillId="2" borderId="45" xfId="0" applyFont="1" applyFill="1" applyBorder="1"/>
    <xf numFmtId="0" fontId="0" fillId="2" borderId="41" xfId="0" applyFill="1" applyBorder="1"/>
    <xf numFmtId="0" fontId="5" fillId="2" borderId="51" xfId="0" applyFont="1" applyFill="1" applyBorder="1"/>
    <xf numFmtId="0" fontId="2" fillId="2" borderId="52" xfId="0" applyFont="1" applyFill="1" applyBorder="1"/>
    <xf numFmtId="0" fontId="8" fillId="2" borderId="54" xfId="0" applyFont="1" applyFill="1" applyBorder="1"/>
    <xf numFmtId="0" fontId="8" fillId="2" borderId="55" xfId="0" applyFont="1" applyFill="1" applyBorder="1"/>
    <xf numFmtId="0" fontId="14" fillId="4" borderId="48" xfId="0" applyFont="1" applyFill="1" applyBorder="1"/>
    <xf numFmtId="0" fontId="14" fillId="4" borderId="49" xfId="0" applyFont="1" applyFill="1" applyBorder="1"/>
    <xf numFmtId="0" fontId="14" fillId="4" borderId="42" xfId="0" applyFont="1" applyFill="1" applyBorder="1"/>
    <xf numFmtId="0" fontId="14" fillId="4" borderId="43" xfId="0" applyFont="1" applyFill="1" applyBorder="1"/>
    <xf numFmtId="0" fontId="0" fillId="11" borderId="42" xfId="0" applyFill="1" applyBorder="1"/>
    <xf numFmtId="0" fontId="0" fillId="11" borderId="43" xfId="0" applyFill="1" applyBorder="1"/>
    <xf numFmtId="2" fontId="0" fillId="11" borderId="42" xfId="0" applyNumberFormat="1" applyFill="1" applyBorder="1"/>
    <xf numFmtId="2" fontId="0" fillId="11" borderId="43" xfId="0" applyNumberFormat="1" applyFill="1" applyBorder="1"/>
    <xf numFmtId="2" fontId="0" fillId="3" borderId="42" xfId="0" applyNumberFormat="1" applyFill="1" applyBorder="1"/>
    <xf numFmtId="2" fontId="0" fillId="3" borderId="43" xfId="0" applyNumberFormat="1" applyFill="1" applyBorder="1"/>
    <xf numFmtId="0" fontId="21" fillId="13" borderId="20" xfId="0" applyFont="1" applyFill="1" applyBorder="1" applyProtection="1">
      <protection locked="0"/>
    </xf>
    <xf numFmtId="0" fontId="21" fillId="13" borderId="0" xfId="0" applyFont="1" applyFill="1" applyBorder="1" applyProtection="1">
      <protection locked="0"/>
    </xf>
    <xf numFmtId="0" fontId="21" fillId="13" borderId="26" xfId="0" applyFont="1" applyFill="1" applyBorder="1" applyProtection="1">
      <protection locked="0"/>
    </xf>
    <xf numFmtId="0" fontId="21" fillId="13" borderId="21" xfId="0" applyFont="1" applyFill="1" applyBorder="1" applyProtection="1">
      <protection locked="0"/>
    </xf>
    <xf numFmtId="0" fontId="21" fillId="14" borderId="20" xfId="0" applyFont="1" applyFill="1" applyBorder="1" applyProtection="1">
      <protection locked="0"/>
    </xf>
    <xf numFmtId="0" fontId="21" fillId="14" borderId="0" xfId="0" applyFont="1" applyFill="1" applyBorder="1" applyProtection="1">
      <protection locked="0"/>
    </xf>
    <xf numFmtId="0" fontId="21" fillId="14" borderId="26" xfId="0" applyFont="1" applyFill="1" applyBorder="1" applyProtection="1">
      <protection locked="0"/>
    </xf>
    <xf numFmtId="0" fontId="21" fillId="14" borderId="21" xfId="0" applyFont="1" applyFill="1" applyBorder="1" applyProtection="1">
      <protection locked="0"/>
    </xf>
    <xf numFmtId="0" fontId="18" fillId="4" borderId="2" xfId="0" applyFont="1" applyFill="1" applyBorder="1"/>
    <xf numFmtId="0" fontId="14" fillId="6" borderId="56" xfId="0" applyFont="1" applyFill="1" applyBorder="1" applyProtection="1">
      <protection locked="0"/>
    </xf>
    <xf numFmtId="0" fontId="14" fillId="6" borderId="57" xfId="0" applyFont="1" applyFill="1" applyBorder="1" applyProtection="1">
      <protection locked="0"/>
    </xf>
    <xf numFmtId="0" fontId="14" fillId="6" borderId="58" xfId="0" applyFont="1" applyFill="1" applyBorder="1" applyProtection="1">
      <protection locked="0"/>
    </xf>
    <xf numFmtId="0" fontId="14" fillId="6" borderId="59" xfId="0" applyFont="1" applyFill="1" applyBorder="1" applyProtection="1">
      <protection locked="0"/>
    </xf>
    <xf numFmtId="0" fontId="14" fillId="15" borderId="58" xfId="0" applyFont="1" applyFill="1" applyBorder="1" applyProtection="1">
      <protection locked="0"/>
    </xf>
    <xf numFmtId="0" fontId="14" fillId="15" borderId="59" xfId="0" applyFont="1" applyFill="1" applyBorder="1" applyProtection="1">
      <protection locked="0"/>
    </xf>
    <xf numFmtId="0" fontId="14" fillId="6" borderId="60" xfId="0" applyFont="1" applyFill="1" applyBorder="1" applyProtection="1">
      <protection locked="0"/>
    </xf>
    <xf numFmtId="0" fontId="14" fillId="6" borderId="61" xfId="0" applyFont="1" applyFill="1" applyBorder="1" applyProtection="1">
      <protection locked="0"/>
    </xf>
    <xf numFmtId="0" fontId="14" fillId="6" borderId="62" xfId="0" applyFont="1" applyFill="1" applyBorder="1" applyProtection="1">
      <protection locked="0"/>
    </xf>
    <xf numFmtId="0" fontId="14" fillId="6" borderId="63" xfId="0" applyFont="1" applyFill="1" applyBorder="1" applyProtection="1">
      <protection locked="0"/>
    </xf>
    <xf numFmtId="0" fontId="14" fillId="6" borderId="64" xfId="0" applyFont="1" applyFill="1" applyBorder="1" applyProtection="1">
      <protection locked="0"/>
    </xf>
    <xf numFmtId="0" fontId="14" fillId="6" borderId="65" xfId="0" applyFont="1" applyFill="1" applyBorder="1" applyProtection="1">
      <protection locked="0"/>
    </xf>
    <xf numFmtId="0" fontId="14" fillId="15" borderId="64" xfId="0" applyFont="1" applyFill="1" applyBorder="1" applyProtection="1">
      <protection locked="0"/>
    </xf>
    <xf numFmtId="0" fontId="14" fillId="15" borderId="65" xfId="0" applyFont="1" applyFill="1" applyBorder="1" applyProtection="1">
      <protection locked="0"/>
    </xf>
    <xf numFmtId="0" fontId="14" fillId="6" borderId="66" xfId="0" applyFont="1" applyFill="1" applyBorder="1" applyProtection="1">
      <protection locked="0"/>
    </xf>
    <xf numFmtId="0" fontId="14" fillId="6" borderId="67" xfId="0" applyFont="1" applyFill="1" applyBorder="1" applyProtection="1">
      <protection locked="0"/>
    </xf>
    <xf numFmtId="4" fontId="0" fillId="0" borderId="0" xfId="0" applyNumberFormat="1"/>
    <xf numFmtId="166" fontId="0" fillId="0" borderId="1" xfId="0" applyNumberFormat="1" applyBorder="1" applyProtection="1">
      <protection locked="0"/>
    </xf>
    <xf numFmtId="165" fontId="0" fillId="0" borderId="10" xfId="0" applyNumberFormat="1" applyBorder="1" applyProtection="1">
      <protection locked="0"/>
    </xf>
    <xf numFmtId="2" fontId="0" fillId="8" borderId="22" xfId="0" applyNumberFormat="1" applyFill="1" applyBorder="1"/>
    <xf numFmtId="2" fontId="0" fillId="8" borderId="24" xfId="0" applyNumberFormat="1" applyFill="1" applyBorder="1"/>
    <xf numFmtId="4" fontId="20" fillId="8" borderId="3" xfId="0" applyNumberFormat="1" applyFont="1" applyFill="1" applyBorder="1"/>
    <xf numFmtId="4" fontId="20" fillId="8" borderId="4" xfId="0" applyNumberFormat="1" applyFont="1" applyFill="1" applyBorder="1"/>
    <xf numFmtId="164" fontId="19" fillId="8" borderId="2" xfId="0" applyNumberFormat="1" applyFont="1" applyFill="1" applyBorder="1"/>
    <xf numFmtId="0" fontId="0" fillId="2" borderId="10" xfId="0" applyFill="1" applyBorder="1"/>
    <xf numFmtId="0" fontId="0" fillId="2" borderId="1" xfId="0" applyFill="1" applyBorder="1"/>
    <xf numFmtId="167" fontId="19" fillId="8" borderId="2" xfId="0" applyNumberFormat="1" applyFont="1" applyFill="1" applyBorder="1"/>
    <xf numFmtId="168" fontId="19" fillId="16" borderId="1" xfId="0" applyNumberFormat="1" applyFont="1" applyFill="1" applyBorder="1"/>
    <xf numFmtId="0" fontId="22" fillId="0" borderId="0" xfId="0" applyFont="1"/>
    <xf numFmtId="0" fontId="0" fillId="0" borderId="68" xfId="0" applyBorder="1"/>
    <xf numFmtId="0" fontId="24" fillId="8" borderId="27" xfId="0" applyFont="1" applyFill="1" applyBorder="1"/>
    <xf numFmtId="0" fontId="24" fillId="8" borderId="29" xfId="0" applyFont="1" applyFill="1" applyBorder="1"/>
    <xf numFmtId="0" fontId="12" fillId="2" borderId="22" xfId="0" applyFont="1" applyFill="1" applyBorder="1" applyAlignment="1">
      <alignment horizontal="center"/>
    </xf>
    <xf numFmtId="0" fontId="12" fillId="2" borderId="23" xfId="0" applyFont="1" applyFill="1" applyBorder="1" applyAlignment="1">
      <alignment horizontal="center"/>
    </xf>
    <xf numFmtId="0" fontId="12" fillId="2" borderId="24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/>
    </xf>
    <xf numFmtId="0" fontId="5" fillId="2" borderId="25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5" fillId="4" borderId="51" xfId="0" applyFont="1" applyFill="1" applyBorder="1" applyAlignment="1">
      <alignment horizontal="center"/>
    </xf>
    <xf numFmtId="0" fontId="5" fillId="4" borderId="40" xfId="0" applyFont="1" applyFill="1" applyBorder="1" applyAlignment="1">
      <alignment horizontal="center"/>
    </xf>
    <xf numFmtId="0" fontId="1" fillId="0" borderId="50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0" fillId="0" borderId="50" xfId="0" applyBorder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0" fontId="0" fillId="0" borderId="17" xfId="0" applyBorder="1" applyAlignment="1">
      <alignment horizontal="left" vertical="top" wrapText="1"/>
    </xf>
    <xf numFmtId="0" fontId="0" fillId="0" borderId="18" xfId="0" applyBorder="1" applyAlignment="1">
      <alignment horizontal="left" vertical="top" wrapText="1"/>
    </xf>
    <xf numFmtId="0" fontId="5" fillId="0" borderId="14" xfId="0" applyFont="1" applyBorder="1" applyAlignment="1">
      <alignment horizontal="left" vertical="top"/>
    </xf>
    <xf numFmtId="0" fontId="5" fillId="0" borderId="50" xfId="0" applyFont="1" applyBorder="1" applyAlignment="1">
      <alignment horizontal="left" vertical="top"/>
    </xf>
    <xf numFmtId="0" fontId="5" fillId="0" borderId="16" xfId="0" applyFont="1" applyBorder="1" applyAlignment="1">
      <alignment horizontal="left" vertical="top"/>
    </xf>
    <xf numFmtId="0" fontId="5" fillId="0" borderId="17" xfId="0" applyFont="1" applyBorder="1" applyAlignment="1">
      <alignment horizontal="left" vertical="top"/>
    </xf>
    <xf numFmtId="0" fontId="16" fillId="2" borderId="51" xfId="0" applyFont="1" applyFill="1" applyBorder="1" applyAlignment="1">
      <alignment horizontal="center"/>
    </xf>
    <xf numFmtId="0" fontId="16" fillId="2" borderId="39" xfId="0" applyFont="1" applyFill="1" applyBorder="1" applyAlignment="1">
      <alignment horizontal="center"/>
    </xf>
    <xf numFmtId="0" fontId="16" fillId="2" borderId="40" xfId="0" applyFont="1" applyFill="1" applyBorder="1" applyAlignment="1">
      <alignment horizontal="center"/>
    </xf>
    <xf numFmtId="0" fontId="0" fillId="4" borderId="42" xfId="0" applyFill="1" applyBorder="1" applyAlignment="1">
      <alignment horizontal="center"/>
    </xf>
    <xf numFmtId="0" fontId="0" fillId="4" borderId="43" xfId="0" applyFill="1" applyBorder="1" applyAlignment="1">
      <alignment horizontal="center"/>
    </xf>
    <xf numFmtId="0" fontId="0" fillId="7" borderId="42" xfId="0" applyFill="1" applyBorder="1" applyAlignment="1">
      <alignment horizontal="center"/>
    </xf>
    <xf numFmtId="0" fontId="0" fillId="7" borderId="43" xfId="0" applyFill="1" applyBorder="1" applyAlignment="1">
      <alignment horizontal="center"/>
    </xf>
    <xf numFmtId="0" fontId="0" fillId="9" borderId="42" xfId="0" applyFill="1" applyBorder="1" applyAlignment="1">
      <alignment horizontal="center"/>
    </xf>
    <xf numFmtId="0" fontId="0" fillId="9" borderId="43" xfId="0" applyFill="1" applyBorder="1" applyAlignment="1">
      <alignment horizontal="center"/>
    </xf>
    <xf numFmtId="0" fontId="0" fillId="9" borderId="44" xfId="0" applyFill="1" applyBorder="1" applyAlignment="1">
      <alignment horizontal="center"/>
    </xf>
    <xf numFmtId="0" fontId="0" fillId="9" borderId="45" xfId="0" applyFill="1" applyBorder="1" applyAlignment="1">
      <alignment horizontal="center"/>
    </xf>
  </cellXfs>
  <cellStyles count="10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Normal" xfId="0" builtinId="0"/>
  </cellStyles>
  <dxfs count="28">
    <dxf>
      <font>
        <color theme="0" tint="-0.499984740745262"/>
      </font>
      <fill>
        <patternFill>
          <bgColor theme="9" tint="0.39994506668294322"/>
        </patternFill>
      </fill>
    </dxf>
    <dxf>
      <font>
        <color theme="0" tint="-0.499984740745262"/>
      </font>
      <fill>
        <patternFill>
          <bgColor theme="9" tint="0.39994506668294322"/>
        </patternFill>
      </fill>
    </dxf>
    <dxf>
      <font>
        <color theme="0" tint="-0.499984740745262"/>
      </font>
      <fill>
        <patternFill>
          <bgColor theme="9" tint="0.39994506668294322"/>
        </patternFill>
      </fill>
    </dxf>
    <dxf>
      <font>
        <color theme="0" tint="-0.499984740745262"/>
      </font>
      <fill>
        <patternFill>
          <bgColor theme="9" tint="0.39994506668294322"/>
        </patternFill>
      </fill>
    </dxf>
    <dxf>
      <font>
        <color theme="0" tint="-0.499984740745262"/>
      </font>
      <fill>
        <patternFill>
          <bgColor theme="9" tint="0.39994506668294322"/>
        </patternFill>
      </fill>
    </dxf>
    <dxf>
      <font>
        <color theme="0" tint="-0.499984740745262"/>
      </font>
      <fill>
        <patternFill>
          <bgColor theme="9" tint="0.39994506668294322"/>
        </patternFill>
      </fill>
    </dxf>
    <dxf>
      <font>
        <color theme="0" tint="-0.499984740745262"/>
      </font>
      <fill>
        <patternFill>
          <bgColor theme="9" tint="0.39994506668294322"/>
        </patternFill>
      </fill>
    </dxf>
    <dxf>
      <font>
        <color theme="0" tint="-0.499984740745262"/>
      </font>
      <fill>
        <patternFill>
          <bgColor theme="9" tint="0.39994506668294322"/>
        </patternFill>
      </fill>
    </dxf>
    <dxf>
      <font>
        <color theme="0" tint="-0.499984740745262"/>
      </font>
      <numFmt numFmtId="4" formatCode="#,##0.00"/>
      <fill>
        <patternFill patternType="solid">
          <fgColor indexed="64"/>
          <bgColor theme="0" tint="-4.9989318521683403E-2"/>
        </patternFill>
      </fill>
      <border diagonalUp="0" diagonalDown="0">
        <left/>
        <right style="medium">
          <color auto="1"/>
        </right>
        <top/>
        <bottom/>
        <vertical/>
        <horizontal/>
      </border>
    </dxf>
    <dxf>
      <font>
        <color theme="0" tint="-0.499984740745262"/>
      </font>
      <numFmt numFmtId="4" formatCode="#,##0.00"/>
      <fill>
        <patternFill patternType="solid">
          <fgColor indexed="64"/>
          <bgColor theme="0" tint="-4.9989318521683403E-2"/>
        </patternFill>
      </fill>
      <border diagonalUp="0" diagonalDown="0">
        <left style="medium">
          <color auto="1"/>
        </left>
        <right/>
        <top/>
        <bottom/>
        <vertical/>
        <horizontal/>
      </border>
    </dxf>
    <dxf>
      <font>
        <color theme="0" tint="-0.499984740745262"/>
      </font>
      <numFmt numFmtId="4" formatCode="#,##0.00"/>
      <fill>
        <patternFill patternType="solid">
          <fgColor indexed="64"/>
          <bgColor theme="0" tint="-4.9989318521683403E-2"/>
        </patternFill>
      </fill>
      <border diagonalUp="0" diagonalDown="0">
        <left/>
        <right style="medium">
          <color auto="1"/>
        </right>
        <top/>
        <bottom/>
        <vertical/>
        <horizontal/>
      </border>
    </dxf>
    <dxf>
      <font>
        <color theme="0" tint="-0.499984740745262"/>
      </font>
      <numFmt numFmtId="4" formatCode="#,##0.00"/>
      <fill>
        <patternFill patternType="solid">
          <fgColor indexed="64"/>
          <bgColor theme="0" tint="-4.9989318521683403E-2"/>
        </patternFill>
      </fill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color theme="3"/>
      </font>
      <fill>
        <patternFill patternType="solid">
          <fgColor indexed="64"/>
          <bgColor theme="0"/>
        </patternFill>
      </fill>
      <border diagonalUp="0" diagonalDown="0">
        <left/>
        <right style="medium">
          <color auto="1"/>
        </right>
        <top/>
        <bottom/>
        <vertical/>
        <horizontal/>
      </border>
      <protection locked="0" hidden="0"/>
    </dxf>
    <dxf>
      <font>
        <b/>
        <color theme="3"/>
      </font>
      <fill>
        <patternFill patternType="solid">
          <fgColor indexed="64"/>
          <bgColor theme="0"/>
        </patternFill>
      </fill>
      <border diagonalUp="0" diagonalDown="0">
        <left style="thin">
          <color auto="1"/>
        </left>
        <right/>
        <top/>
        <bottom/>
        <vertical/>
        <horizontal/>
      </border>
      <protection locked="0" hidden="0"/>
    </dxf>
    <dxf>
      <font>
        <b/>
        <color theme="3"/>
      </font>
      <fill>
        <patternFill patternType="solid">
          <fgColor indexed="64"/>
          <bgColor theme="0"/>
        </patternFill>
      </fill>
      <protection locked="0" hidden="0"/>
    </dxf>
    <dxf>
      <font>
        <b/>
        <color theme="3"/>
      </font>
      <fill>
        <patternFill patternType="solid">
          <fgColor indexed="64"/>
          <bgColor theme="0"/>
        </patternFill>
      </fill>
      <border diagonalUp="0" diagonalDown="0">
        <left style="medium">
          <color auto="1"/>
        </left>
        <right/>
        <top/>
        <bottom/>
        <vertical/>
        <horizontal/>
      </border>
      <protection locked="0" hidden="0"/>
    </dxf>
    <dxf>
      <font>
        <b/>
      </font>
      <fill>
        <patternFill patternType="solid">
          <fgColor indexed="64"/>
          <bgColor theme="8" tint="0.79998168889431442"/>
        </patternFill>
      </fill>
      <border diagonalUp="0" diagonalDown="0"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outline val="0"/>
        <shadow val="0"/>
        <u val="none"/>
        <vertAlign val="baseline"/>
        <sz val="12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color theme="0" tint="-0.499984740745262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border diagonalUp="0" diagonalDown="0" outline="0">
        <left/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theme="0" tint="-0.499984740745262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border diagonalUp="0" diagonalDown="0" outline="0">
        <left style="medium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2"/>
        <color theme="0" tint="-0.499984740745262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border diagonalUp="0" diagonalDown="0" outline="0">
        <left/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theme="0" tint="-0.499984740745262"/>
        <name val="Calibri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</dxf>
    <dxf>
      <font>
        <b/>
        <strike val="0"/>
        <outline val="0"/>
        <shadow val="0"/>
        <u val="none"/>
        <vertAlign val="baseline"/>
        <sz val="12"/>
        <color theme="3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theme="4" tint="0.79998168889431442"/>
        </left>
        <right style="medium">
          <color auto="1"/>
        </right>
        <top style="thin">
          <color theme="4" tint="0.79998168889431442"/>
        </top>
        <bottom style="thin">
          <color theme="4" tint="0.79998168889431442"/>
        </bottom>
        <vertical/>
        <horizontal/>
      </border>
      <protection locked="0" hidden="0"/>
    </dxf>
    <dxf>
      <font>
        <b/>
        <strike val="0"/>
        <outline val="0"/>
        <shadow val="0"/>
        <u val="none"/>
        <vertAlign val="baseline"/>
        <sz val="12"/>
        <color theme="3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auto="1"/>
        </left>
        <right style="thin">
          <color theme="4" tint="0.79998168889431442"/>
        </right>
        <top style="thin">
          <color theme="4" tint="0.79998168889431442"/>
        </top>
        <bottom style="thin">
          <color theme="4" tint="0.79998168889431442"/>
        </bottom>
        <vertical/>
        <horizontal/>
      </border>
      <protection locked="0" hidden="0"/>
    </dxf>
    <dxf>
      <font>
        <b/>
        <strike val="0"/>
        <outline val="0"/>
        <shadow val="0"/>
        <u val="none"/>
        <vertAlign val="baseline"/>
        <sz val="12"/>
        <color theme="3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theme="4" tint="0.79998168889431442"/>
        </left>
        <right style="thin">
          <color auto="1"/>
        </right>
        <top style="thin">
          <color theme="4" tint="0.79998168889431442"/>
        </top>
        <bottom style="thin">
          <color theme="4" tint="0.79998168889431442"/>
        </bottom>
        <vertical/>
        <horizontal/>
      </border>
      <protection locked="0" hidden="0"/>
    </dxf>
    <dxf>
      <font>
        <b/>
        <strike val="0"/>
        <outline val="0"/>
        <shadow val="0"/>
        <u val="none"/>
        <vertAlign val="baseline"/>
        <sz val="12"/>
        <color theme="3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>
        <left style="medium">
          <color auto="1"/>
        </left>
        <right style="thin">
          <color theme="4" tint="0.79998168889431442"/>
        </right>
        <top style="thin">
          <color theme="4" tint="0.79998168889431442"/>
        </top>
        <bottom style="thin">
          <color theme="4" tint="0.79998168889431442"/>
        </bottom>
        <vertical/>
        <horizontal/>
      </border>
      <protection locked="0" hidden="0"/>
    </dxf>
    <dxf>
      <font>
        <b/>
      </font>
      <fill>
        <patternFill patternType="solid">
          <fgColor indexed="64"/>
          <bgColor theme="8" tint="0.79998168889431442"/>
        </patternFill>
      </fill>
      <border diagonalUp="0" diagonalDown="0"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outline val="0"/>
        <shadow val="0"/>
        <u val="none"/>
        <vertAlign val="baseline"/>
        <sz val="12"/>
        <color auto="1"/>
        <name val="Calibri"/>
        <scheme val="minor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_trad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Cielo</c:v>
          </c:tx>
          <c:spPr>
            <a:ln w="28575">
              <a:noFill/>
            </a:ln>
          </c:spPr>
          <c:marker>
            <c:symbol val="plus"/>
            <c:size val="5"/>
          </c:marker>
          <c:xVal>
            <c:numRef>
              <c:f>'Scattter data'!$C$2:$C$121</c:f>
              <c:numCache>
                <c:formatCode>General</c:formatCode>
                <c:ptCount val="120"/>
                <c:pt idx="0">
                  <c:v>1349.153102067309</c:v>
                </c:pt>
                <c:pt idx="1">
                  <c:v>1349.153102067309</c:v>
                </c:pt>
                <c:pt idx="2">
                  <c:v>1349.153102067309</c:v>
                </c:pt>
                <c:pt idx="3">
                  <c:v>1349.153102067309</c:v>
                </c:pt>
                <c:pt idx="4">
                  <c:v>1349.153102067309</c:v>
                </c:pt>
                <c:pt idx="5">
                  <c:v>1349.153102067309</c:v>
                </c:pt>
                <c:pt idx="6">
                  <c:v>1349.153102067309</c:v>
                </c:pt>
                <c:pt idx="7">
                  <c:v>1349.153102067309</c:v>
                </c:pt>
                <c:pt idx="8">
                  <c:v>1349.153102067309</c:v>
                </c:pt>
                <c:pt idx="9">
                  <c:v>1349.153102067309</c:v>
                </c:pt>
                <c:pt idx="10">
                  <c:v>1349.153102067309</c:v>
                </c:pt>
                <c:pt idx="11">
                  <c:v>1350.4429019061711</c:v>
                </c:pt>
                <c:pt idx="12">
                  <c:v>1348.6536928764319</c:v>
                </c:pt>
                <c:pt idx="13">
                  <c:v>1349.5700759336742</c:v>
                </c:pt>
                <c:pt idx="14">
                  <c:v>1350.3521720613287</c:v>
                </c:pt>
                <c:pt idx="15">
                  <c:v>1349.153102067309</c:v>
                </c:pt>
                <c:pt idx="16">
                  <c:v>1349.153102067309</c:v>
                </c:pt>
                <c:pt idx="17">
                  <c:v>1349.153102067309</c:v>
                </c:pt>
                <c:pt idx="18">
                  <c:v>1349.153102067309</c:v>
                </c:pt>
                <c:pt idx="19">
                  <c:v>1349.153102067309</c:v>
                </c:pt>
                <c:pt idx="20">
                  <c:v>1349.153102067309</c:v>
                </c:pt>
                <c:pt idx="21">
                  <c:v>1349.153102067309</c:v>
                </c:pt>
                <c:pt idx="22">
                  <c:v>1349.153102067309</c:v>
                </c:pt>
                <c:pt idx="23">
                  <c:v>1349.153102067309</c:v>
                </c:pt>
                <c:pt idx="24">
                  <c:v>1349.153102067309</c:v>
                </c:pt>
                <c:pt idx="25">
                  <c:v>1349.153102067309</c:v>
                </c:pt>
                <c:pt idx="26">
                  <c:v>1350.2616654702085</c:v>
                </c:pt>
                <c:pt idx="27">
                  <c:v>1346.7887473968929</c:v>
                </c:pt>
                <c:pt idx="28">
                  <c:v>1352.7099207155923</c:v>
                </c:pt>
                <c:pt idx="29">
                  <c:v>1349.153102067309</c:v>
                </c:pt>
                <c:pt idx="30">
                  <c:v>1349.153102067309</c:v>
                </c:pt>
                <c:pt idx="31">
                  <c:v>1349.153102067309</c:v>
                </c:pt>
                <c:pt idx="32">
                  <c:v>1349.153102067309</c:v>
                </c:pt>
                <c:pt idx="33">
                  <c:v>1349.153102067309</c:v>
                </c:pt>
                <c:pt idx="34">
                  <c:v>1349.153102067309</c:v>
                </c:pt>
                <c:pt idx="35">
                  <c:v>1349.153102067309</c:v>
                </c:pt>
                <c:pt idx="36">
                  <c:v>1349.153102067309</c:v>
                </c:pt>
                <c:pt idx="37">
                  <c:v>1349.153102067309</c:v>
                </c:pt>
                <c:pt idx="38">
                  <c:v>1349.153102067309</c:v>
                </c:pt>
                <c:pt idx="39">
                  <c:v>1349.153102067309</c:v>
                </c:pt>
                <c:pt idx="40">
                  <c:v>1347.8371686870764</c:v>
                </c:pt>
                <c:pt idx="41">
                  <c:v>1348.0603944124896</c:v>
                </c:pt>
                <c:pt idx="42">
                  <c:v>1349.153102067309</c:v>
                </c:pt>
                <c:pt idx="43">
                  <c:v>1349.153102067309</c:v>
                </c:pt>
                <c:pt idx="44">
                  <c:v>1349.153102067309</c:v>
                </c:pt>
                <c:pt idx="45">
                  <c:v>1349.153102067309</c:v>
                </c:pt>
                <c:pt idx="46">
                  <c:v>1349.153102067309</c:v>
                </c:pt>
                <c:pt idx="47">
                  <c:v>1349.153102067309</c:v>
                </c:pt>
                <c:pt idx="48">
                  <c:v>1349.153102067309</c:v>
                </c:pt>
                <c:pt idx="49">
                  <c:v>1349.153102067309</c:v>
                </c:pt>
                <c:pt idx="50">
                  <c:v>1349.153102067309</c:v>
                </c:pt>
                <c:pt idx="51">
                  <c:v>1349.153102067309</c:v>
                </c:pt>
                <c:pt idx="52">
                  <c:v>1349.153102067309</c:v>
                </c:pt>
                <c:pt idx="53">
                  <c:v>1348.0206116497202</c:v>
                </c:pt>
                <c:pt idx="54">
                  <c:v>1349.153102067309</c:v>
                </c:pt>
                <c:pt idx="55">
                  <c:v>1349.153102067309</c:v>
                </c:pt>
                <c:pt idx="56">
                  <c:v>1349.153102067309</c:v>
                </c:pt>
                <c:pt idx="57">
                  <c:v>1349.153102067309</c:v>
                </c:pt>
                <c:pt idx="58">
                  <c:v>1349.153102067309</c:v>
                </c:pt>
                <c:pt idx="59">
                  <c:v>1349.153102067309</c:v>
                </c:pt>
                <c:pt idx="60">
                  <c:v>1349.153102067309</c:v>
                </c:pt>
                <c:pt idx="61">
                  <c:v>1349.153102067309</c:v>
                </c:pt>
                <c:pt idx="62">
                  <c:v>1349.153102067309</c:v>
                </c:pt>
                <c:pt idx="63">
                  <c:v>1349.153102067309</c:v>
                </c:pt>
                <c:pt idx="64">
                  <c:v>1349.153102067309</c:v>
                </c:pt>
                <c:pt idx="65">
                  <c:v>1349.153102067309</c:v>
                </c:pt>
                <c:pt idx="66">
                  <c:v>1349.153102067309</c:v>
                </c:pt>
                <c:pt idx="67">
                  <c:v>1349.153102067309</c:v>
                </c:pt>
                <c:pt idx="68">
                  <c:v>1349.153102067309</c:v>
                </c:pt>
                <c:pt idx="69">
                  <c:v>1349.153102067309</c:v>
                </c:pt>
                <c:pt idx="70">
                  <c:v>1349.153102067309</c:v>
                </c:pt>
                <c:pt idx="71">
                  <c:v>1349.153102067309</c:v>
                </c:pt>
                <c:pt idx="72">
                  <c:v>1349.153102067309</c:v>
                </c:pt>
                <c:pt idx="73">
                  <c:v>1349.153102067309</c:v>
                </c:pt>
                <c:pt idx="74">
                  <c:v>1349.153102067309</c:v>
                </c:pt>
                <c:pt idx="75">
                  <c:v>1349.153102067309</c:v>
                </c:pt>
                <c:pt idx="76">
                  <c:v>1349.153102067309</c:v>
                </c:pt>
                <c:pt idx="77">
                  <c:v>1349.153102067309</c:v>
                </c:pt>
                <c:pt idx="78">
                  <c:v>1349.153102067309</c:v>
                </c:pt>
                <c:pt idx="79">
                  <c:v>1349.153102067309</c:v>
                </c:pt>
                <c:pt idx="80">
                  <c:v>1349.153102067309</c:v>
                </c:pt>
                <c:pt idx="81">
                  <c:v>1349.153102067309</c:v>
                </c:pt>
                <c:pt idx="82">
                  <c:v>1349.153102067309</c:v>
                </c:pt>
                <c:pt idx="83">
                  <c:v>1349.153102067309</c:v>
                </c:pt>
                <c:pt idx="84">
                  <c:v>1349.153102067309</c:v>
                </c:pt>
                <c:pt idx="85">
                  <c:v>1349.153102067309</c:v>
                </c:pt>
                <c:pt idx="86">
                  <c:v>1349.153102067309</c:v>
                </c:pt>
                <c:pt idx="87">
                  <c:v>1349.153102067309</c:v>
                </c:pt>
                <c:pt idx="88">
                  <c:v>1349.153102067309</c:v>
                </c:pt>
                <c:pt idx="89">
                  <c:v>1349.153102067309</c:v>
                </c:pt>
                <c:pt idx="90">
                  <c:v>1349.153102067309</c:v>
                </c:pt>
                <c:pt idx="91">
                  <c:v>1349.153102067309</c:v>
                </c:pt>
                <c:pt idx="92">
                  <c:v>1349.153102067309</c:v>
                </c:pt>
                <c:pt idx="93">
                  <c:v>1349.153102067309</c:v>
                </c:pt>
                <c:pt idx="94">
                  <c:v>1349.153102067309</c:v>
                </c:pt>
                <c:pt idx="95">
                  <c:v>1349.153102067309</c:v>
                </c:pt>
                <c:pt idx="96">
                  <c:v>1349.153102067309</c:v>
                </c:pt>
                <c:pt idx="97">
                  <c:v>1349.153102067309</c:v>
                </c:pt>
                <c:pt idx="98">
                  <c:v>1349.153102067309</c:v>
                </c:pt>
                <c:pt idx="99">
                  <c:v>1349.153102067309</c:v>
                </c:pt>
                <c:pt idx="100">
                  <c:v>1349.153102067309</c:v>
                </c:pt>
                <c:pt idx="101">
                  <c:v>1349.153102067309</c:v>
                </c:pt>
                <c:pt idx="102">
                  <c:v>1349.153102067309</c:v>
                </c:pt>
                <c:pt idx="103">
                  <c:v>1349.153102067309</c:v>
                </c:pt>
                <c:pt idx="104">
                  <c:v>1349.153102067309</c:v>
                </c:pt>
                <c:pt idx="105">
                  <c:v>1349.153102067309</c:v>
                </c:pt>
                <c:pt idx="106">
                  <c:v>1349.153102067309</c:v>
                </c:pt>
                <c:pt idx="107">
                  <c:v>1349.153102067309</c:v>
                </c:pt>
                <c:pt idx="108">
                  <c:v>1349.153102067309</c:v>
                </c:pt>
                <c:pt idx="109">
                  <c:v>1349.153102067309</c:v>
                </c:pt>
                <c:pt idx="110">
                  <c:v>1349.153102067309</c:v>
                </c:pt>
                <c:pt idx="111">
                  <c:v>1349.153102067309</c:v>
                </c:pt>
                <c:pt idx="112">
                  <c:v>1349.153102067309</c:v>
                </c:pt>
                <c:pt idx="113">
                  <c:v>1349.153102067309</c:v>
                </c:pt>
                <c:pt idx="114">
                  <c:v>1349.153102067309</c:v>
                </c:pt>
                <c:pt idx="115">
                  <c:v>1349.153102067309</c:v>
                </c:pt>
                <c:pt idx="116">
                  <c:v>1349.153102067309</c:v>
                </c:pt>
                <c:pt idx="117">
                  <c:v>1349.153102067309</c:v>
                </c:pt>
                <c:pt idx="118">
                  <c:v>1349.153102067309</c:v>
                </c:pt>
                <c:pt idx="119">
                  <c:v>1349.153102067309</c:v>
                </c:pt>
              </c:numCache>
            </c:numRef>
          </c:xVal>
          <c:yVal>
            <c:numRef>
              <c:f>'Scattter data'!$D$2:$D$121</c:f>
              <c:numCache>
                <c:formatCode>General</c:formatCode>
                <c:ptCount val="120"/>
                <c:pt idx="0">
                  <c:v>1039.7393065198839</c:v>
                </c:pt>
                <c:pt idx="1">
                  <c:v>1039.7393065198839</c:v>
                </c:pt>
                <c:pt idx="2">
                  <c:v>1039.7393065198839</c:v>
                </c:pt>
                <c:pt idx="3">
                  <c:v>1039.7393065198839</c:v>
                </c:pt>
                <c:pt idx="4">
                  <c:v>1039.7393065198839</c:v>
                </c:pt>
                <c:pt idx="5">
                  <c:v>1039.7393065198839</c:v>
                </c:pt>
                <c:pt idx="6">
                  <c:v>1039.7393065198839</c:v>
                </c:pt>
                <c:pt idx="7">
                  <c:v>1039.7393065198839</c:v>
                </c:pt>
                <c:pt idx="8">
                  <c:v>1039.7393065198839</c:v>
                </c:pt>
                <c:pt idx="9">
                  <c:v>1039.7393065198839</c:v>
                </c:pt>
                <c:pt idx="10">
                  <c:v>1039.7393065198839</c:v>
                </c:pt>
                <c:pt idx="11">
                  <c:v>1038.7108973801026</c:v>
                </c:pt>
                <c:pt idx="12">
                  <c:v>1041.7916546498518</c:v>
                </c:pt>
                <c:pt idx="13">
                  <c:v>1040.2137765380444</c:v>
                </c:pt>
                <c:pt idx="14">
                  <c:v>1038.8671209540034</c:v>
                </c:pt>
                <c:pt idx="15">
                  <c:v>1039.7393065198839</c:v>
                </c:pt>
                <c:pt idx="16">
                  <c:v>1039.7393065198839</c:v>
                </c:pt>
                <c:pt idx="17">
                  <c:v>1039.7393065198839</c:v>
                </c:pt>
                <c:pt idx="18">
                  <c:v>1039.7393065198839</c:v>
                </c:pt>
                <c:pt idx="19">
                  <c:v>1039.7393065198839</c:v>
                </c:pt>
                <c:pt idx="20">
                  <c:v>1039.7393065198839</c:v>
                </c:pt>
                <c:pt idx="21">
                  <c:v>1039.7393065198839</c:v>
                </c:pt>
                <c:pt idx="22">
                  <c:v>1039.7393065198839</c:v>
                </c:pt>
                <c:pt idx="23">
                  <c:v>1039.7393065198839</c:v>
                </c:pt>
                <c:pt idx="24">
                  <c:v>1039.7393065198839</c:v>
                </c:pt>
                <c:pt idx="25">
                  <c:v>1039.7393065198839</c:v>
                </c:pt>
                <c:pt idx="26">
                  <c:v>1038.8201722900214</c:v>
                </c:pt>
                <c:pt idx="27">
                  <c:v>1037.0186585920483</c:v>
                </c:pt>
                <c:pt idx="28">
                  <c:v>1040.0901606017485</c:v>
                </c:pt>
                <c:pt idx="29">
                  <c:v>1039.7393065198839</c:v>
                </c:pt>
                <c:pt idx="30">
                  <c:v>1039.7393065198839</c:v>
                </c:pt>
                <c:pt idx="31">
                  <c:v>1039.7393065198839</c:v>
                </c:pt>
                <c:pt idx="32">
                  <c:v>1039.7393065198839</c:v>
                </c:pt>
                <c:pt idx="33">
                  <c:v>1039.7393065198839</c:v>
                </c:pt>
                <c:pt idx="34">
                  <c:v>1039.7393065198839</c:v>
                </c:pt>
                <c:pt idx="35">
                  <c:v>1039.7393065198839</c:v>
                </c:pt>
                <c:pt idx="36">
                  <c:v>1039.7393065198839</c:v>
                </c:pt>
                <c:pt idx="37">
                  <c:v>1039.7393065198839</c:v>
                </c:pt>
                <c:pt idx="38">
                  <c:v>1039.7393065198839</c:v>
                </c:pt>
                <c:pt idx="39">
                  <c:v>1039.7393065198839</c:v>
                </c:pt>
                <c:pt idx="40">
                  <c:v>1040.2820012327925</c:v>
                </c:pt>
                <c:pt idx="41">
                  <c:v>1040.2732128184059</c:v>
                </c:pt>
                <c:pt idx="42">
                  <c:v>1039.7393065198839</c:v>
                </c:pt>
                <c:pt idx="43">
                  <c:v>1039.7393065198839</c:v>
                </c:pt>
                <c:pt idx="44">
                  <c:v>1039.7393065198839</c:v>
                </c:pt>
                <c:pt idx="45">
                  <c:v>1039.7393065198839</c:v>
                </c:pt>
                <c:pt idx="46">
                  <c:v>1039.7393065198839</c:v>
                </c:pt>
                <c:pt idx="47">
                  <c:v>1039.7393065198839</c:v>
                </c:pt>
                <c:pt idx="48">
                  <c:v>1039.7393065198839</c:v>
                </c:pt>
                <c:pt idx="49">
                  <c:v>1039.7393065198839</c:v>
                </c:pt>
                <c:pt idx="50">
                  <c:v>1039.7393065198839</c:v>
                </c:pt>
                <c:pt idx="51">
                  <c:v>1039.7393065198839</c:v>
                </c:pt>
                <c:pt idx="52">
                  <c:v>1039.7393065198839</c:v>
                </c:pt>
                <c:pt idx="53">
                  <c:v>1040.1713959170804</c:v>
                </c:pt>
                <c:pt idx="54">
                  <c:v>1039.7393065198839</c:v>
                </c:pt>
                <c:pt idx="55">
                  <c:v>1039.7393065198839</c:v>
                </c:pt>
                <c:pt idx="56">
                  <c:v>1039.7393065198839</c:v>
                </c:pt>
                <c:pt idx="57">
                  <c:v>1039.7393065198839</c:v>
                </c:pt>
                <c:pt idx="58">
                  <c:v>1039.7393065198839</c:v>
                </c:pt>
                <c:pt idx="59">
                  <c:v>1039.7393065198839</c:v>
                </c:pt>
                <c:pt idx="60">
                  <c:v>1039.7393065198839</c:v>
                </c:pt>
                <c:pt idx="61">
                  <c:v>1039.7393065198839</c:v>
                </c:pt>
                <c:pt idx="62">
                  <c:v>1039.7393065198839</c:v>
                </c:pt>
                <c:pt idx="63">
                  <c:v>1039.7393065198839</c:v>
                </c:pt>
                <c:pt idx="64">
                  <c:v>1039.7393065198839</c:v>
                </c:pt>
                <c:pt idx="65">
                  <c:v>1039.7393065198839</c:v>
                </c:pt>
                <c:pt idx="66">
                  <c:v>1039.7393065198839</c:v>
                </c:pt>
                <c:pt idx="67">
                  <c:v>1039.7393065198839</c:v>
                </c:pt>
                <c:pt idx="68">
                  <c:v>1039.7393065198839</c:v>
                </c:pt>
                <c:pt idx="69">
                  <c:v>1039.7393065198839</c:v>
                </c:pt>
                <c:pt idx="70">
                  <c:v>1039.7393065198839</c:v>
                </c:pt>
                <c:pt idx="71">
                  <c:v>1039.7393065198839</c:v>
                </c:pt>
                <c:pt idx="72">
                  <c:v>1039.7393065198839</c:v>
                </c:pt>
                <c:pt idx="73">
                  <c:v>1039.7393065198839</c:v>
                </c:pt>
                <c:pt idx="74">
                  <c:v>1039.7393065198839</c:v>
                </c:pt>
                <c:pt idx="75">
                  <c:v>1039.7393065198839</c:v>
                </c:pt>
                <c:pt idx="76">
                  <c:v>1039.7393065198839</c:v>
                </c:pt>
                <c:pt idx="77">
                  <c:v>1039.7393065198839</c:v>
                </c:pt>
                <c:pt idx="78">
                  <c:v>1039.7393065198839</c:v>
                </c:pt>
                <c:pt idx="79">
                  <c:v>1039.7393065198839</c:v>
                </c:pt>
                <c:pt idx="80">
                  <c:v>1039.7393065198839</c:v>
                </c:pt>
                <c:pt idx="81">
                  <c:v>1039.7393065198839</c:v>
                </c:pt>
                <c:pt idx="82">
                  <c:v>1039.7393065198839</c:v>
                </c:pt>
                <c:pt idx="83">
                  <c:v>1039.7393065198839</c:v>
                </c:pt>
                <c:pt idx="84">
                  <c:v>1039.7393065198839</c:v>
                </c:pt>
                <c:pt idx="85">
                  <c:v>1039.7393065198839</c:v>
                </c:pt>
                <c:pt idx="86">
                  <c:v>1039.7393065198839</c:v>
                </c:pt>
                <c:pt idx="87">
                  <c:v>1039.7393065198839</c:v>
                </c:pt>
                <c:pt idx="88">
                  <c:v>1039.7393065198839</c:v>
                </c:pt>
                <c:pt idx="89">
                  <c:v>1039.7393065198839</c:v>
                </c:pt>
                <c:pt idx="90">
                  <c:v>1039.7393065198839</c:v>
                </c:pt>
                <c:pt idx="91">
                  <c:v>1039.7393065198839</c:v>
                </c:pt>
                <c:pt idx="92">
                  <c:v>1039.7393065198839</c:v>
                </c:pt>
                <c:pt idx="93">
                  <c:v>1039.7393065198839</c:v>
                </c:pt>
                <c:pt idx="94">
                  <c:v>1039.7393065198839</c:v>
                </c:pt>
                <c:pt idx="95">
                  <c:v>1039.7393065198839</c:v>
                </c:pt>
                <c:pt idx="96">
                  <c:v>1039.7393065198839</c:v>
                </c:pt>
                <c:pt idx="97">
                  <c:v>1039.7393065198839</c:v>
                </c:pt>
                <c:pt idx="98">
                  <c:v>1039.7393065198839</c:v>
                </c:pt>
                <c:pt idx="99">
                  <c:v>1039.7393065198839</c:v>
                </c:pt>
                <c:pt idx="100">
                  <c:v>1039.7393065198839</c:v>
                </c:pt>
                <c:pt idx="101">
                  <c:v>1039.7393065198839</c:v>
                </c:pt>
                <c:pt idx="102">
                  <c:v>1039.7393065198839</c:v>
                </c:pt>
                <c:pt idx="103">
                  <c:v>1039.7393065198839</c:v>
                </c:pt>
                <c:pt idx="104">
                  <c:v>1039.7393065198839</c:v>
                </c:pt>
                <c:pt idx="105">
                  <c:v>1039.7393065198839</c:v>
                </c:pt>
                <c:pt idx="106">
                  <c:v>1039.7393065198839</c:v>
                </c:pt>
                <c:pt idx="107">
                  <c:v>1039.7393065198839</c:v>
                </c:pt>
                <c:pt idx="108">
                  <c:v>1039.7393065198839</c:v>
                </c:pt>
                <c:pt idx="109">
                  <c:v>1039.7393065198839</c:v>
                </c:pt>
                <c:pt idx="110">
                  <c:v>1039.7393065198839</c:v>
                </c:pt>
                <c:pt idx="111">
                  <c:v>1039.7393065198839</c:v>
                </c:pt>
                <c:pt idx="112">
                  <c:v>1039.7393065198839</c:v>
                </c:pt>
                <c:pt idx="113">
                  <c:v>1039.7393065198839</c:v>
                </c:pt>
                <c:pt idx="114">
                  <c:v>1039.7393065198839</c:v>
                </c:pt>
                <c:pt idx="115">
                  <c:v>1039.7393065198839</c:v>
                </c:pt>
                <c:pt idx="116">
                  <c:v>1039.7393065198839</c:v>
                </c:pt>
                <c:pt idx="117">
                  <c:v>1039.7393065198839</c:v>
                </c:pt>
                <c:pt idx="118">
                  <c:v>1039.7393065198839</c:v>
                </c:pt>
                <c:pt idx="119">
                  <c:v>1039.7393065198839</c:v>
                </c:pt>
              </c:numCache>
            </c:numRef>
          </c:yVal>
          <c:smooth val="0"/>
        </c:ser>
        <c:ser>
          <c:idx val="1"/>
          <c:order val="1"/>
          <c:tx>
            <c:v>Rango válidos</c:v>
          </c:tx>
          <c:marker>
            <c:symbol val="none"/>
          </c:marker>
          <c:xVal>
            <c:numRef>
              <c:f>'Scattter data'!$I$8:$I$12</c:f>
              <c:numCache>
                <c:formatCode>#,##0.00</c:formatCode>
                <c:ptCount val="5"/>
                <c:pt idx="0">
                  <c:v>1347.565502296361</c:v>
                </c:pt>
                <c:pt idx="1">
                  <c:v>1350.7407018382569</c:v>
                </c:pt>
                <c:pt idx="2">
                  <c:v>1350.7407018382569</c:v>
                </c:pt>
                <c:pt idx="3">
                  <c:v>1347.565502296361</c:v>
                </c:pt>
                <c:pt idx="4">
                  <c:v>1347.565502296361</c:v>
                </c:pt>
              </c:numCache>
            </c:numRef>
          </c:xVal>
          <c:yVal>
            <c:numRef>
              <c:f>'Scattter data'!$J$8:$J$12</c:f>
              <c:numCache>
                <c:formatCode>#,##0.00</c:formatCode>
                <c:ptCount val="5"/>
                <c:pt idx="0">
                  <c:v>1038.7125806173208</c:v>
                </c:pt>
                <c:pt idx="1">
                  <c:v>1038.7125806173208</c:v>
                </c:pt>
                <c:pt idx="2">
                  <c:v>1040.7660324224471</c:v>
                </c:pt>
                <c:pt idx="3">
                  <c:v>1040.7660324224471</c:v>
                </c:pt>
                <c:pt idx="4">
                  <c:v>1038.7125806173208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603904"/>
        <c:axId val="132605440"/>
      </c:scatterChart>
      <c:valAx>
        <c:axId val="132603904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crossAx val="132605440"/>
        <c:crosses val="autoZero"/>
        <c:crossBetween val="midCat"/>
      </c:valAx>
      <c:valAx>
        <c:axId val="1326054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32603904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spPr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_trad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Cielo</c:v>
          </c:tx>
          <c:spPr>
            <a:ln w="28575">
              <a:noFill/>
            </a:ln>
          </c:spPr>
          <c:marker>
            <c:symbol val="plus"/>
            <c:size val="5"/>
          </c:marker>
          <c:xVal>
            <c:numRef>
              <c:f>'Scattter data'!$L$2:$L$121</c:f>
              <c:numCache>
                <c:formatCode>General</c:formatCode>
                <c:ptCount val="120"/>
                <c:pt idx="0">
                  <c:v>1349.153102067309</c:v>
                </c:pt>
                <c:pt idx="1">
                  <c:v>1349.153102067309</c:v>
                </c:pt>
                <c:pt idx="2">
                  <c:v>1349.153102067309</c:v>
                </c:pt>
                <c:pt idx="3">
                  <c:v>1349.153102067309</c:v>
                </c:pt>
                <c:pt idx="4">
                  <c:v>1349.153102067309</c:v>
                </c:pt>
                <c:pt idx="5">
                  <c:v>1349.153102067309</c:v>
                </c:pt>
                <c:pt idx="6">
                  <c:v>1349.153102067309</c:v>
                </c:pt>
                <c:pt idx="7">
                  <c:v>1349.153102067309</c:v>
                </c:pt>
                <c:pt idx="8">
                  <c:v>1349.153102067309</c:v>
                </c:pt>
                <c:pt idx="9">
                  <c:v>1349.153102067309</c:v>
                </c:pt>
                <c:pt idx="10">
                  <c:v>1349.153102067309</c:v>
                </c:pt>
                <c:pt idx="11">
                  <c:v>1350.4429019061711</c:v>
                </c:pt>
                <c:pt idx="12">
                  <c:v>1348.6536928764319</c:v>
                </c:pt>
                <c:pt idx="13">
                  <c:v>1349.5700759336742</c:v>
                </c:pt>
                <c:pt idx="14">
                  <c:v>1350.3521720613287</c:v>
                </c:pt>
                <c:pt idx="15">
                  <c:v>1349.153102067309</c:v>
                </c:pt>
                <c:pt idx="16">
                  <c:v>1349.153102067309</c:v>
                </c:pt>
                <c:pt idx="17">
                  <c:v>1349.153102067309</c:v>
                </c:pt>
                <c:pt idx="18">
                  <c:v>1349.153102067309</c:v>
                </c:pt>
                <c:pt idx="19">
                  <c:v>1349.153102067309</c:v>
                </c:pt>
                <c:pt idx="20">
                  <c:v>1349.153102067309</c:v>
                </c:pt>
                <c:pt idx="21">
                  <c:v>1349.153102067309</c:v>
                </c:pt>
                <c:pt idx="22">
                  <c:v>1349.153102067309</c:v>
                </c:pt>
                <c:pt idx="23">
                  <c:v>1349.153102067309</c:v>
                </c:pt>
                <c:pt idx="24">
                  <c:v>1349.153102067309</c:v>
                </c:pt>
                <c:pt idx="25">
                  <c:v>1349.153102067309</c:v>
                </c:pt>
                <c:pt idx="26">
                  <c:v>1350.2616654702085</c:v>
                </c:pt>
                <c:pt idx="27">
                  <c:v>1349.153102067309</c:v>
                </c:pt>
                <c:pt idx="28">
                  <c:v>1349.153102067309</c:v>
                </c:pt>
                <c:pt idx="29">
                  <c:v>1349.153102067309</c:v>
                </c:pt>
                <c:pt idx="30">
                  <c:v>1349.153102067309</c:v>
                </c:pt>
                <c:pt idx="31">
                  <c:v>1349.153102067309</c:v>
                </c:pt>
                <c:pt idx="32">
                  <c:v>1349.153102067309</c:v>
                </c:pt>
                <c:pt idx="33">
                  <c:v>1349.153102067309</c:v>
                </c:pt>
                <c:pt idx="34">
                  <c:v>1349.153102067309</c:v>
                </c:pt>
                <c:pt idx="35">
                  <c:v>1349.153102067309</c:v>
                </c:pt>
                <c:pt idx="36">
                  <c:v>1349.153102067309</c:v>
                </c:pt>
                <c:pt idx="37">
                  <c:v>1349.153102067309</c:v>
                </c:pt>
                <c:pt idx="38">
                  <c:v>1349.153102067309</c:v>
                </c:pt>
                <c:pt idx="39">
                  <c:v>1349.153102067309</c:v>
                </c:pt>
                <c:pt idx="40">
                  <c:v>1347.8371686870764</c:v>
                </c:pt>
                <c:pt idx="41">
                  <c:v>1348.0603944124896</c:v>
                </c:pt>
                <c:pt idx="42">
                  <c:v>1349.153102067309</c:v>
                </c:pt>
                <c:pt idx="43">
                  <c:v>1349.153102067309</c:v>
                </c:pt>
                <c:pt idx="44">
                  <c:v>1349.153102067309</c:v>
                </c:pt>
                <c:pt idx="45">
                  <c:v>1349.153102067309</c:v>
                </c:pt>
                <c:pt idx="46">
                  <c:v>1349.153102067309</c:v>
                </c:pt>
                <c:pt idx="47">
                  <c:v>1349.153102067309</c:v>
                </c:pt>
                <c:pt idx="48">
                  <c:v>1349.153102067309</c:v>
                </c:pt>
                <c:pt idx="49">
                  <c:v>1349.153102067309</c:v>
                </c:pt>
                <c:pt idx="50">
                  <c:v>1349.153102067309</c:v>
                </c:pt>
                <c:pt idx="51">
                  <c:v>1349.153102067309</c:v>
                </c:pt>
                <c:pt idx="52">
                  <c:v>1349.153102067309</c:v>
                </c:pt>
                <c:pt idx="53">
                  <c:v>1348.0206116497202</c:v>
                </c:pt>
                <c:pt idx="54">
                  <c:v>1349.153102067309</c:v>
                </c:pt>
                <c:pt idx="55">
                  <c:v>1349.153102067309</c:v>
                </c:pt>
                <c:pt idx="56">
                  <c:v>1349.153102067309</c:v>
                </c:pt>
                <c:pt idx="57">
                  <c:v>1349.153102067309</c:v>
                </c:pt>
                <c:pt idx="58">
                  <c:v>1349.153102067309</c:v>
                </c:pt>
                <c:pt idx="59">
                  <c:v>1349.153102067309</c:v>
                </c:pt>
                <c:pt idx="60">
                  <c:v>1349.153102067309</c:v>
                </c:pt>
                <c:pt idx="61">
                  <c:v>1349.153102067309</c:v>
                </c:pt>
                <c:pt idx="62">
                  <c:v>1349.153102067309</c:v>
                </c:pt>
                <c:pt idx="63">
                  <c:v>1349.153102067309</c:v>
                </c:pt>
                <c:pt idx="64">
                  <c:v>1349.153102067309</c:v>
                </c:pt>
                <c:pt idx="65">
                  <c:v>1349.153102067309</c:v>
                </c:pt>
                <c:pt idx="66">
                  <c:v>1349.153102067309</c:v>
                </c:pt>
                <c:pt idx="67">
                  <c:v>1349.153102067309</c:v>
                </c:pt>
                <c:pt idx="68">
                  <c:v>1349.153102067309</c:v>
                </c:pt>
                <c:pt idx="69">
                  <c:v>1349.153102067309</c:v>
                </c:pt>
                <c:pt idx="70">
                  <c:v>1349.153102067309</c:v>
                </c:pt>
                <c:pt idx="71">
                  <c:v>1349.153102067309</c:v>
                </c:pt>
                <c:pt idx="72">
                  <c:v>1349.153102067309</c:v>
                </c:pt>
                <c:pt idx="73">
                  <c:v>1349.153102067309</c:v>
                </c:pt>
                <c:pt idx="74">
                  <c:v>1349.153102067309</c:v>
                </c:pt>
                <c:pt idx="75">
                  <c:v>1349.153102067309</c:v>
                </c:pt>
                <c:pt idx="76">
                  <c:v>1349.153102067309</c:v>
                </c:pt>
                <c:pt idx="77">
                  <c:v>1349.153102067309</c:v>
                </c:pt>
                <c:pt idx="78">
                  <c:v>1349.153102067309</c:v>
                </c:pt>
                <c:pt idx="79">
                  <c:v>1349.153102067309</c:v>
                </c:pt>
                <c:pt idx="80">
                  <c:v>1349.153102067309</c:v>
                </c:pt>
                <c:pt idx="81">
                  <c:v>1349.153102067309</c:v>
                </c:pt>
                <c:pt idx="82">
                  <c:v>1349.153102067309</c:v>
                </c:pt>
                <c:pt idx="83">
                  <c:v>1349.153102067309</c:v>
                </c:pt>
                <c:pt idx="84">
                  <c:v>1349.153102067309</c:v>
                </c:pt>
                <c:pt idx="85">
                  <c:v>1349.153102067309</c:v>
                </c:pt>
                <c:pt idx="86">
                  <c:v>1349.153102067309</c:v>
                </c:pt>
                <c:pt idx="87">
                  <c:v>1349.153102067309</c:v>
                </c:pt>
                <c:pt idx="88">
                  <c:v>1349.153102067309</c:v>
                </c:pt>
                <c:pt idx="89">
                  <c:v>1349.153102067309</c:v>
                </c:pt>
                <c:pt idx="90">
                  <c:v>1349.153102067309</c:v>
                </c:pt>
                <c:pt idx="91">
                  <c:v>1349.153102067309</c:v>
                </c:pt>
                <c:pt idx="92">
                  <c:v>1349.153102067309</c:v>
                </c:pt>
                <c:pt idx="93">
                  <c:v>1349.153102067309</c:v>
                </c:pt>
                <c:pt idx="94">
                  <c:v>1349.153102067309</c:v>
                </c:pt>
                <c:pt idx="95">
                  <c:v>1349.153102067309</c:v>
                </c:pt>
                <c:pt idx="96">
                  <c:v>1349.153102067309</c:v>
                </c:pt>
                <c:pt idx="97">
                  <c:v>1349.153102067309</c:v>
                </c:pt>
                <c:pt idx="98">
                  <c:v>1349.153102067309</c:v>
                </c:pt>
                <c:pt idx="99">
                  <c:v>1349.153102067309</c:v>
                </c:pt>
                <c:pt idx="100">
                  <c:v>1349.153102067309</c:v>
                </c:pt>
                <c:pt idx="101">
                  <c:v>1349.153102067309</c:v>
                </c:pt>
                <c:pt idx="102">
                  <c:v>1349.153102067309</c:v>
                </c:pt>
                <c:pt idx="103">
                  <c:v>1349.153102067309</c:v>
                </c:pt>
                <c:pt idx="104">
                  <c:v>1349.153102067309</c:v>
                </c:pt>
                <c:pt idx="105">
                  <c:v>1349.153102067309</c:v>
                </c:pt>
                <c:pt idx="106">
                  <c:v>1349.153102067309</c:v>
                </c:pt>
                <c:pt idx="107">
                  <c:v>1349.153102067309</c:v>
                </c:pt>
                <c:pt idx="108">
                  <c:v>1349.153102067309</c:v>
                </c:pt>
                <c:pt idx="109">
                  <c:v>1349.153102067309</c:v>
                </c:pt>
                <c:pt idx="110">
                  <c:v>1349.153102067309</c:v>
                </c:pt>
                <c:pt idx="111">
                  <c:v>1349.153102067309</c:v>
                </c:pt>
                <c:pt idx="112">
                  <c:v>1349.153102067309</c:v>
                </c:pt>
                <c:pt idx="113">
                  <c:v>1349.153102067309</c:v>
                </c:pt>
                <c:pt idx="114">
                  <c:v>1349.153102067309</c:v>
                </c:pt>
                <c:pt idx="115">
                  <c:v>1349.153102067309</c:v>
                </c:pt>
                <c:pt idx="116">
                  <c:v>1349.153102067309</c:v>
                </c:pt>
                <c:pt idx="117">
                  <c:v>1349.153102067309</c:v>
                </c:pt>
                <c:pt idx="118">
                  <c:v>1349.153102067309</c:v>
                </c:pt>
                <c:pt idx="119">
                  <c:v>1349.153102067309</c:v>
                </c:pt>
              </c:numCache>
            </c:numRef>
          </c:xVal>
          <c:yVal>
            <c:numRef>
              <c:f>'Scattter data'!$M$2:$M$121</c:f>
              <c:numCache>
                <c:formatCode>General</c:formatCode>
                <c:ptCount val="120"/>
                <c:pt idx="0">
                  <c:v>1039.7393065198839</c:v>
                </c:pt>
                <c:pt idx="1">
                  <c:v>1039.7393065198839</c:v>
                </c:pt>
                <c:pt idx="2">
                  <c:v>1039.7393065198839</c:v>
                </c:pt>
                <c:pt idx="3">
                  <c:v>1039.7393065198839</c:v>
                </c:pt>
                <c:pt idx="4">
                  <c:v>1039.7393065198839</c:v>
                </c:pt>
                <c:pt idx="5">
                  <c:v>1039.7393065198839</c:v>
                </c:pt>
                <c:pt idx="6">
                  <c:v>1039.7393065198839</c:v>
                </c:pt>
                <c:pt idx="7">
                  <c:v>1039.7393065198839</c:v>
                </c:pt>
                <c:pt idx="8">
                  <c:v>1039.7393065198839</c:v>
                </c:pt>
                <c:pt idx="9">
                  <c:v>1039.7393065198839</c:v>
                </c:pt>
                <c:pt idx="10">
                  <c:v>1039.7393065198839</c:v>
                </c:pt>
                <c:pt idx="11">
                  <c:v>1039.7393065198839</c:v>
                </c:pt>
                <c:pt idx="12">
                  <c:v>1039.7393065198839</c:v>
                </c:pt>
                <c:pt idx="13">
                  <c:v>1040.2137765380444</c:v>
                </c:pt>
                <c:pt idx="14">
                  <c:v>1038.8671209540034</c:v>
                </c:pt>
                <c:pt idx="15">
                  <c:v>1039.7393065198839</c:v>
                </c:pt>
                <c:pt idx="16">
                  <c:v>1039.7393065198839</c:v>
                </c:pt>
                <c:pt idx="17">
                  <c:v>1039.7393065198839</c:v>
                </c:pt>
                <c:pt idx="18">
                  <c:v>1039.7393065198839</c:v>
                </c:pt>
                <c:pt idx="19">
                  <c:v>1039.7393065198839</c:v>
                </c:pt>
                <c:pt idx="20">
                  <c:v>1039.7393065198839</c:v>
                </c:pt>
                <c:pt idx="21">
                  <c:v>1039.7393065198839</c:v>
                </c:pt>
                <c:pt idx="22">
                  <c:v>1039.7393065198839</c:v>
                </c:pt>
                <c:pt idx="23">
                  <c:v>1039.7393065198839</c:v>
                </c:pt>
                <c:pt idx="24">
                  <c:v>1039.7393065198839</c:v>
                </c:pt>
                <c:pt idx="25">
                  <c:v>1039.7393065198839</c:v>
                </c:pt>
                <c:pt idx="26">
                  <c:v>1038.8201722900214</c:v>
                </c:pt>
                <c:pt idx="27">
                  <c:v>1039.7393065198839</c:v>
                </c:pt>
                <c:pt idx="28">
                  <c:v>1040.0901606017485</c:v>
                </c:pt>
                <c:pt idx="29">
                  <c:v>1039.7393065198839</c:v>
                </c:pt>
                <c:pt idx="30">
                  <c:v>1039.7393065198839</c:v>
                </c:pt>
                <c:pt idx="31">
                  <c:v>1039.7393065198839</c:v>
                </c:pt>
                <c:pt idx="32">
                  <c:v>1039.7393065198839</c:v>
                </c:pt>
                <c:pt idx="33">
                  <c:v>1039.7393065198839</c:v>
                </c:pt>
                <c:pt idx="34">
                  <c:v>1039.7393065198839</c:v>
                </c:pt>
                <c:pt idx="35">
                  <c:v>1039.7393065198839</c:v>
                </c:pt>
                <c:pt idx="36">
                  <c:v>1039.7393065198839</c:v>
                </c:pt>
                <c:pt idx="37">
                  <c:v>1039.7393065198839</c:v>
                </c:pt>
                <c:pt idx="38">
                  <c:v>1039.7393065198839</c:v>
                </c:pt>
                <c:pt idx="39">
                  <c:v>1039.7393065198839</c:v>
                </c:pt>
                <c:pt idx="40">
                  <c:v>1040.2820012327925</c:v>
                </c:pt>
                <c:pt idx="41">
                  <c:v>1040.2732128184059</c:v>
                </c:pt>
                <c:pt idx="42">
                  <c:v>1039.7393065198839</c:v>
                </c:pt>
                <c:pt idx="43">
                  <c:v>1039.7393065198839</c:v>
                </c:pt>
                <c:pt idx="44">
                  <c:v>1039.7393065198839</c:v>
                </c:pt>
                <c:pt idx="45">
                  <c:v>1039.7393065198839</c:v>
                </c:pt>
                <c:pt idx="46">
                  <c:v>1039.7393065198839</c:v>
                </c:pt>
                <c:pt idx="47">
                  <c:v>1039.7393065198839</c:v>
                </c:pt>
                <c:pt idx="48">
                  <c:v>1039.7393065198839</c:v>
                </c:pt>
                <c:pt idx="49">
                  <c:v>1039.7393065198839</c:v>
                </c:pt>
                <c:pt idx="50">
                  <c:v>1039.7393065198839</c:v>
                </c:pt>
                <c:pt idx="51">
                  <c:v>1039.7393065198839</c:v>
                </c:pt>
                <c:pt idx="52">
                  <c:v>1039.7393065198839</c:v>
                </c:pt>
                <c:pt idx="53">
                  <c:v>1040.1713959170804</c:v>
                </c:pt>
                <c:pt idx="54">
                  <c:v>1039.7393065198839</c:v>
                </c:pt>
                <c:pt idx="55">
                  <c:v>1039.7393065198839</c:v>
                </c:pt>
                <c:pt idx="56">
                  <c:v>1039.7393065198839</c:v>
                </c:pt>
                <c:pt idx="57">
                  <c:v>1039.7393065198839</c:v>
                </c:pt>
                <c:pt idx="58">
                  <c:v>1039.7393065198839</c:v>
                </c:pt>
                <c:pt idx="59">
                  <c:v>1039.7393065198839</c:v>
                </c:pt>
                <c:pt idx="60">
                  <c:v>1039.7393065198839</c:v>
                </c:pt>
                <c:pt idx="61">
                  <c:v>1039.7393065198839</c:v>
                </c:pt>
                <c:pt idx="62">
                  <c:v>1039.7393065198839</c:v>
                </c:pt>
                <c:pt idx="63">
                  <c:v>1039.7393065198839</c:v>
                </c:pt>
                <c:pt idx="64">
                  <c:v>1039.7393065198839</c:v>
                </c:pt>
                <c:pt idx="65">
                  <c:v>1039.7393065198839</c:v>
                </c:pt>
                <c:pt idx="66">
                  <c:v>1039.7393065198839</c:v>
                </c:pt>
                <c:pt idx="67">
                  <c:v>1039.7393065198839</c:v>
                </c:pt>
                <c:pt idx="68">
                  <c:v>1039.7393065198839</c:v>
                </c:pt>
                <c:pt idx="69">
                  <c:v>1039.7393065198839</c:v>
                </c:pt>
                <c:pt idx="70">
                  <c:v>1039.7393065198839</c:v>
                </c:pt>
                <c:pt idx="71">
                  <c:v>1039.7393065198839</c:v>
                </c:pt>
                <c:pt idx="72">
                  <c:v>1039.7393065198839</c:v>
                </c:pt>
                <c:pt idx="73">
                  <c:v>1039.7393065198839</c:v>
                </c:pt>
                <c:pt idx="74">
                  <c:v>1039.7393065198839</c:v>
                </c:pt>
                <c:pt idx="75">
                  <c:v>1039.7393065198839</c:v>
                </c:pt>
                <c:pt idx="76">
                  <c:v>1039.7393065198839</c:v>
                </c:pt>
                <c:pt idx="77">
                  <c:v>1039.7393065198839</c:v>
                </c:pt>
                <c:pt idx="78">
                  <c:v>1039.7393065198839</c:v>
                </c:pt>
                <c:pt idx="79">
                  <c:v>1039.7393065198839</c:v>
                </c:pt>
                <c:pt idx="80">
                  <c:v>1039.7393065198839</c:v>
                </c:pt>
                <c:pt idx="81">
                  <c:v>1039.7393065198839</c:v>
                </c:pt>
                <c:pt idx="82">
                  <c:v>1039.7393065198839</c:v>
                </c:pt>
                <c:pt idx="83">
                  <c:v>1039.7393065198839</c:v>
                </c:pt>
                <c:pt idx="84">
                  <c:v>1039.7393065198839</c:v>
                </c:pt>
                <c:pt idx="85">
                  <c:v>1039.7393065198839</c:v>
                </c:pt>
                <c:pt idx="86">
                  <c:v>1039.7393065198839</c:v>
                </c:pt>
                <c:pt idx="87">
                  <c:v>1039.7393065198839</c:v>
                </c:pt>
                <c:pt idx="88">
                  <c:v>1039.7393065198839</c:v>
                </c:pt>
                <c:pt idx="89">
                  <c:v>1039.7393065198839</c:v>
                </c:pt>
                <c:pt idx="90">
                  <c:v>1039.7393065198839</c:v>
                </c:pt>
                <c:pt idx="91">
                  <c:v>1039.7393065198839</c:v>
                </c:pt>
                <c:pt idx="92">
                  <c:v>1039.7393065198839</c:v>
                </c:pt>
                <c:pt idx="93">
                  <c:v>1039.7393065198839</c:v>
                </c:pt>
                <c:pt idx="94">
                  <c:v>1039.7393065198839</c:v>
                </c:pt>
                <c:pt idx="95">
                  <c:v>1039.7393065198839</c:v>
                </c:pt>
                <c:pt idx="96">
                  <c:v>1039.7393065198839</c:v>
                </c:pt>
                <c:pt idx="97">
                  <c:v>1039.7393065198839</c:v>
                </c:pt>
                <c:pt idx="98">
                  <c:v>1039.7393065198839</c:v>
                </c:pt>
                <c:pt idx="99">
                  <c:v>1039.7393065198839</c:v>
                </c:pt>
                <c:pt idx="100">
                  <c:v>1039.7393065198839</c:v>
                </c:pt>
                <c:pt idx="101">
                  <c:v>1039.7393065198839</c:v>
                </c:pt>
                <c:pt idx="102">
                  <c:v>1039.7393065198839</c:v>
                </c:pt>
                <c:pt idx="103">
                  <c:v>1039.7393065198839</c:v>
                </c:pt>
                <c:pt idx="104">
                  <c:v>1039.7393065198839</c:v>
                </c:pt>
                <c:pt idx="105">
                  <c:v>1039.7393065198839</c:v>
                </c:pt>
                <c:pt idx="106">
                  <c:v>1039.7393065198839</c:v>
                </c:pt>
                <c:pt idx="107">
                  <c:v>1039.7393065198839</c:v>
                </c:pt>
                <c:pt idx="108">
                  <c:v>1039.7393065198839</c:v>
                </c:pt>
                <c:pt idx="109">
                  <c:v>1039.7393065198839</c:v>
                </c:pt>
                <c:pt idx="110">
                  <c:v>1039.7393065198839</c:v>
                </c:pt>
                <c:pt idx="111">
                  <c:v>1039.7393065198839</c:v>
                </c:pt>
                <c:pt idx="112">
                  <c:v>1039.7393065198839</c:v>
                </c:pt>
                <c:pt idx="113">
                  <c:v>1039.7393065198839</c:v>
                </c:pt>
                <c:pt idx="114">
                  <c:v>1039.7393065198839</c:v>
                </c:pt>
                <c:pt idx="115">
                  <c:v>1039.7393065198839</c:v>
                </c:pt>
                <c:pt idx="116">
                  <c:v>1039.7393065198839</c:v>
                </c:pt>
                <c:pt idx="117">
                  <c:v>1039.7393065198839</c:v>
                </c:pt>
                <c:pt idx="118">
                  <c:v>1039.7393065198839</c:v>
                </c:pt>
                <c:pt idx="119">
                  <c:v>1039.7393065198839</c:v>
                </c:pt>
              </c:numCache>
            </c:numRef>
          </c:yVal>
          <c:smooth val="0"/>
        </c:ser>
        <c:ser>
          <c:idx val="1"/>
          <c:order val="1"/>
          <c:tx>
            <c:v>Rango válidos</c:v>
          </c:tx>
          <c:marker>
            <c:symbol val="none"/>
          </c:marker>
          <c:xVal>
            <c:numRef>
              <c:f>'Scattter data'!$I$8:$I$12</c:f>
              <c:numCache>
                <c:formatCode>#,##0.00</c:formatCode>
                <c:ptCount val="5"/>
                <c:pt idx="0">
                  <c:v>1347.565502296361</c:v>
                </c:pt>
                <c:pt idx="1">
                  <c:v>1350.7407018382569</c:v>
                </c:pt>
                <c:pt idx="2">
                  <c:v>1350.7407018382569</c:v>
                </c:pt>
                <c:pt idx="3">
                  <c:v>1347.565502296361</c:v>
                </c:pt>
                <c:pt idx="4">
                  <c:v>1347.565502296361</c:v>
                </c:pt>
              </c:numCache>
            </c:numRef>
          </c:xVal>
          <c:yVal>
            <c:numRef>
              <c:f>'Scattter data'!$J$8:$J$12</c:f>
              <c:numCache>
                <c:formatCode>#,##0.00</c:formatCode>
                <c:ptCount val="5"/>
                <c:pt idx="0">
                  <c:v>1038.7125806173208</c:v>
                </c:pt>
                <c:pt idx="1">
                  <c:v>1038.7125806173208</c:v>
                </c:pt>
                <c:pt idx="2">
                  <c:v>1040.7660324224471</c:v>
                </c:pt>
                <c:pt idx="3">
                  <c:v>1040.7660324224471</c:v>
                </c:pt>
                <c:pt idx="4">
                  <c:v>1038.7125806173208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240704"/>
        <c:axId val="133242240"/>
      </c:scatterChart>
      <c:valAx>
        <c:axId val="133240704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crossAx val="133242240"/>
        <c:crosses val="autoZero"/>
        <c:crossBetween val="midCat"/>
      </c:valAx>
      <c:valAx>
        <c:axId val="1332422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33240704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spPr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_trad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RA</c:v>
          </c:tx>
          <c:spPr>
            <a:ln w="28575">
              <a:noFill/>
            </a:ln>
          </c:spPr>
          <c:marker>
            <c:symbol val="plus"/>
            <c:size val="5"/>
          </c:marker>
          <c:xVal>
            <c:numRef>
              <c:f>'Scattter data'!$F$2:$F$121</c:f>
              <c:numCache>
                <c:formatCode>General</c:formatCode>
                <c:ptCount val="120"/>
                <c:pt idx="0">
                  <c:v>1400.9603375104368</c:v>
                </c:pt>
                <c:pt idx="1">
                  <c:v>1400.9603375104368</c:v>
                </c:pt>
                <c:pt idx="2">
                  <c:v>1400.9603375104368</c:v>
                </c:pt>
                <c:pt idx="3">
                  <c:v>1400.9603375104368</c:v>
                </c:pt>
                <c:pt idx="4">
                  <c:v>1400.9603375104368</c:v>
                </c:pt>
                <c:pt idx="5">
                  <c:v>1400.9603375104368</c:v>
                </c:pt>
                <c:pt idx="6">
                  <c:v>1400.9603375104368</c:v>
                </c:pt>
                <c:pt idx="7">
                  <c:v>1400.9603375104368</c:v>
                </c:pt>
                <c:pt idx="8">
                  <c:v>1400.9603375104368</c:v>
                </c:pt>
                <c:pt idx="9">
                  <c:v>1400.9603375104368</c:v>
                </c:pt>
                <c:pt idx="10">
                  <c:v>1400.9603375104368</c:v>
                </c:pt>
                <c:pt idx="11">
                  <c:v>1404.4919004346107</c:v>
                </c:pt>
                <c:pt idx="12">
                  <c:v>1399.6997355469036</c:v>
                </c:pt>
                <c:pt idx="13">
                  <c:v>1402.3084795321638</c:v>
                </c:pt>
                <c:pt idx="14">
                  <c:v>1403.6404686765595</c:v>
                </c:pt>
                <c:pt idx="15">
                  <c:v>1400.9603375104368</c:v>
                </c:pt>
                <c:pt idx="16">
                  <c:v>1400.9603375104368</c:v>
                </c:pt>
                <c:pt idx="17">
                  <c:v>1400.9603375104368</c:v>
                </c:pt>
                <c:pt idx="18">
                  <c:v>1400.9603375104368</c:v>
                </c:pt>
                <c:pt idx="19">
                  <c:v>1400.9603375104368</c:v>
                </c:pt>
                <c:pt idx="20">
                  <c:v>1400.9603375104368</c:v>
                </c:pt>
                <c:pt idx="21">
                  <c:v>1400.9603375104368</c:v>
                </c:pt>
                <c:pt idx="22">
                  <c:v>1400.9603375104368</c:v>
                </c:pt>
                <c:pt idx="23">
                  <c:v>1400.9603375104368</c:v>
                </c:pt>
                <c:pt idx="24">
                  <c:v>1400.9603375104368</c:v>
                </c:pt>
                <c:pt idx="25">
                  <c:v>1400.9603375104368</c:v>
                </c:pt>
                <c:pt idx="26">
                  <c:v>1402.9782876923603</c:v>
                </c:pt>
                <c:pt idx="27">
                  <c:v>1390.5702755584539</c:v>
                </c:pt>
                <c:pt idx="28">
                  <c:v>1408.4474768280122</c:v>
                </c:pt>
                <c:pt idx="29">
                  <c:v>1400.9603375104368</c:v>
                </c:pt>
                <c:pt idx="30">
                  <c:v>1400.9603375104368</c:v>
                </c:pt>
                <c:pt idx="31">
                  <c:v>1400.9603375104368</c:v>
                </c:pt>
                <c:pt idx="32">
                  <c:v>1400.9603375104368</c:v>
                </c:pt>
                <c:pt idx="33">
                  <c:v>1400.9603375104368</c:v>
                </c:pt>
                <c:pt idx="34">
                  <c:v>1400.9603375104368</c:v>
                </c:pt>
                <c:pt idx="35">
                  <c:v>1400.9603375104368</c:v>
                </c:pt>
                <c:pt idx="36">
                  <c:v>1400.9603375104368</c:v>
                </c:pt>
                <c:pt idx="37">
                  <c:v>1400.9603375104368</c:v>
                </c:pt>
                <c:pt idx="38">
                  <c:v>1400.9603375104368</c:v>
                </c:pt>
                <c:pt idx="39">
                  <c:v>1400.9603375104368</c:v>
                </c:pt>
                <c:pt idx="40">
                  <c:v>1399.5441141498216</c:v>
                </c:pt>
                <c:pt idx="41">
                  <c:v>1396.5504123949738</c:v>
                </c:pt>
                <c:pt idx="42">
                  <c:v>1400.9603375104368</c:v>
                </c:pt>
                <c:pt idx="43">
                  <c:v>1400.9603375104368</c:v>
                </c:pt>
                <c:pt idx="44">
                  <c:v>1400.9603375104368</c:v>
                </c:pt>
                <c:pt idx="45">
                  <c:v>1400.9603375104368</c:v>
                </c:pt>
                <c:pt idx="46">
                  <c:v>1400.9603375104368</c:v>
                </c:pt>
                <c:pt idx="47">
                  <c:v>1400.9603375104368</c:v>
                </c:pt>
                <c:pt idx="48">
                  <c:v>1400.9603375104368</c:v>
                </c:pt>
                <c:pt idx="49">
                  <c:v>1400.9603375104368</c:v>
                </c:pt>
                <c:pt idx="50">
                  <c:v>1400.9603375104368</c:v>
                </c:pt>
                <c:pt idx="51">
                  <c:v>1400.9603375104368</c:v>
                </c:pt>
                <c:pt idx="52">
                  <c:v>1400.9603375104368</c:v>
                </c:pt>
                <c:pt idx="53">
                  <c:v>1397.590939464812</c:v>
                </c:pt>
                <c:pt idx="54">
                  <c:v>1400.9603375104368</c:v>
                </c:pt>
                <c:pt idx="55">
                  <c:v>1400.9603375104368</c:v>
                </c:pt>
                <c:pt idx="56">
                  <c:v>1400.9603375104368</c:v>
                </c:pt>
                <c:pt idx="57">
                  <c:v>1400.9603375104368</c:v>
                </c:pt>
                <c:pt idx="58">
                  <c:v>1400.9603375104368</c:v>
                </c:pt>
                <c:pt idx="59">
                  <c:v>1400.9603375104368</c:v>
                </c:pt>
                <c:pt idx="60">
                  <c:v>1400.9603375104368</c:v>
                </c:pt>
                <c:pt idx="61">
                  <c:v>1400.9603375104368</c:v>
                </c:pt>
                <c:pt idx="62">
                  <c:v>1400.9603375104368</c:v>
                </c:pt>
                <c:pt idx="63">
                  <c:v>1400.9603375104368</c:v>
                </c:pt>
                <c:pt idx="64">
                  <c:v>1400.9603375104368</c:v>
                </c:pt>
                <c:pt idx="65">
                  <c:v>1400.9603375104368</c:v>
                </c:pt>
                <c:pt idx="66">
                  <c:v>1400.9603375104368</c:v>
                </c:pt>
                <c:pt idx="67">
                  <c:v>1400.9603375104368</c:v>
                </c:pt>
                <c:pt idx="68">
                  <c:v>1400.9603375104368</c:v>
                </c:pt>
                <c:pt idx="69">
                  <c:v>1400.9603375104368</c:v>
                </c:pt>
                <c:pt idx="70">
                  <c:v>1400.9603375104368</c:v>
                </c:pt>
                <c:pt idx="71">
                  <c:v>1400.9603375104368</c:v>
                </c:pt>
                <c:pt idx="72">
                  <c:v>1400.9603375104368</c:v>
                </c:pt>
                <c:pt idx="73">
                  <c:v>1400.9603375104368</c:v>
                </c:pt>
                <c:pt idx="74">
                  <c:v>1400.9603375104368</c:v>
                </c:pt>
                <c:pt idx="75">
                  <c:v>1400.9603375104368</c:v>
                </c:pt>
                <c:pt idx="76">
                  <c:v>1400.9603375104368</c:v>
                </c:pt>
                <c:pt idx="77">
                  <c:v>1400.9603375104368</c:v>
                </c:pt>
                <c:pt idx="78">
                  <c:v>1400.9603375104368</c:v>
                </c:pt>
                <c:pt idx="79">
                  <c:v>1400.9603375104368</c:v>
                </c:pt>
                <c:pt idx="80">
                  <c:v>1400.9603375104368</c:v>
                </c:pt>
                <c:pt idx="81">
                  <c:v>1400.9603375104368</c:v>
                </c:pt>
                <c:pt idx="82">
                  <c:v>1400.9603375104368</c:v>
                </c:pt>
                <c:pt idx="83">
                  <c:v>1400.9603375104368</c:v>
                </c:pt>
                <c:pt idx="84">
                  <c:v>1400.9603375104368</c:v>
                </c:pt>
                <c:pt idx="85">
                  <c:v>1400.9603375104368</c:v>
                </c:pt>
                <c:pt idx="86">
                  <c:v>1400.9603375104368</c:v>
                </c:pt>
                <c:pt idx="87">
                  <c:v>1400.9603375104368</c:v>
                </c:pt>
                <c:pt idx="88">
                  <c:v>1400.9603375104368</c:v>
                </c:pt>
                <c:pt idx="89">
                  <c:v>1400.9603375104368</c:v>
                </c:pt>
                <c:pt idx="90">
                  <c:v>1400.9603375104368</c:v>
                </c:pt>
                <c:pt idx="91">
                  <c:v>1400.9603375104368</c:v>
                </c:pt>
                <c:pt idx="92">
                  <c:v>1400.9603375104368</c:v>
                </c:pt>
                <c:pt idx="93">
                  <c:v>1400.9603375104368</c:v>
                </c:pt>
                <c:pt idx="94">
                  <c:v>1400.9603375104368</c:v>
                </c:pt>
                <c:pt idx="95">
                  <c:v>1400.9603375104368</c:v>
                </c:pt>
                <c:pt idx="96">
                  <c:v>1400.9603375104368</c:v>
                </c:pt>
                <c:pt idx="97">
                  <c:v>1400.9603375104368</c:v>
                </c:pt>
                <c:pt idx="98">
                  <c:v>1400.9603375104368</c:v>
                </c:pt>
                <c:pt idx="99">
                  <c:v>1400.9603375104368</c:v>
                </c:pt>
                <c:pt idx="100">
                  <c:v>1400.9603375104368</c:v>
                </c:pt>
                <c:pt idx="101">
                  <c:v>1400.9603375104368</c:v>
                </c:pt>
                <c:pt idx="102">
                  <c:v>1400.9603375104368</c:v>
                </c:pt>
                <c:pt idx="103">
                  <c:v>1400.9603375104368</c:v>
                </c:pt>
                <c:pt idx="104">
                  <c:v>1400.9603375104368</c:v>
                </c:pt>
                <c:pt idx="105">
                  <c:v>1400.9603375104368</c:v>
                </c:pt>
                <c:pt idx="106">
                  <c:v>1400.9603375104368</c:v>
                </c:pt>
                <c:pt idx="107">
                  <c:v>1400.9603375104368</c:v>
                </c:pt>
                <c:pt idx="108">
                  <c:v>1400.9603375104368</c:v>
                </c:pt>
                <c:pt idx="109">
                  <c:v>1400.9603375104368</c:v>
                </c:pt>
                <c:pt idx="110">
                  <c:v>1400.9603375104368</c:v>
                </c:pt>
                <c:pt idx="111">
                  <c:v>1400.9603375104368</c:v>
                </c:pt>
                <c:pt idx="112">
                  <c:v>1400.9603375104368</c:v>
                </c:pt>
                <c:pt idx="113">
                  <c:v>1400.9603375104368</c:v>
                </c:pt>
                <c:pt idx="114">
                  <c:v>1400.9603375104368</c:v>
                </c:pt>
                <c:pt idx="115">
                  <c:v>1400.9603375104368</c:v>
                </c:pt>
                <c:pt idx="116">
                  <c:v>1400.9603375104368</c:v>
                </c:pt>
                <c:pt idx="117">
                  <c:v>1400.9603375104368</c:v>
                </c:pt>
                <c:pt idx="118">
                  <c:v>1400.9603375104368</c:v>
                </c:pt>
                <c:pt idx="119">
                  <c:v>1400.9603375104368</c:v>
                </c:pt>
              </c:numCache>
            </c:numRef>
          </c:xVal>
          <c:yVal>
            <c:numRef>
              <c:f>'Scattter data'!$G$2:$G$121</c:f>
              <c:numCache>
                <c:formatCode>General</c:formatCode>
                <c:ptCount val="120"/>
                <c:pt idx="0">
                  <c:v>985.84746427392622</c:v>
                </c:pt>
                <c:pt idx="1">
                  <c:v>985.84746427392622</c:v>
                </c:pt>
                <c:pt idx="2">
                  <c:v>985.84746427392622</c:v>
                </c:pt>
                <c:pt idx="3">
                  <c:v>985.84746427392622</c:v>
                </c:pt>
                <c:pt idx="4">
                  <c:v>985.84746427392622</c:v>
                </c:pt>
                <c:pt idx="5">
                  <c:v>985.84746427392622</c:v>
                </c:pt>
                <c:pt idx="6">
                  <c:v>985.84746427392622</c:v>
                </c:pt>
                <c:pt idx="7">
                  <c:v>985.84746427392622</c:v>
                </c:pt>
                <c:pt idx="8">
                  <c:v>985.84746427392622</c:v>
                </c:pt>
                <c:pt idx="9">
                  <c:v>985.84746427392622</c:v>
                </c:pt>
                <c:pt idx="10">
                  <c:v>985.84746427392622</c:v>
                </c:pt>
                <c:pt idx="11">
                  <c:v>983.42552350849473</c:v>
                </c:pt>
                <c:pt idx="12">
                  <c:v>990.36590024241536</c:v>
                </c:pt>
                <c:pt idx="13">
                  <c:v>986.5877192982457</c:v>
                </c:pt>
                <c:pt idx="14">
                  <c:v>984.65863157187937</c:v>
                </c:pt>
                <c:pt idx="15">
                  <c:v>985.84746427392622</c:v>
                </c:pt>
                <c:pt idx="16">
                  <c:v>985.84746427392622</c:v>
                </c:pt>
                <c:pt idx="17">
                  <c:v>985.84746427392622</c:v>
                </c:pt>
                <c:pt idx="18">
                  <c:v>985.84746427392622</c:v>
                </c:pt>
                <c:pt idx="19">
                  <c:v>985.84746427392622</c:v>
                </c:pt>
                <c:pt idx="20">
                  <c:v>985.84746427392622</c:v>
                </c:pt>
                <c:pt idx="21">
                  <c:v>985.84746427392622</c:v>
                </c:pt>
                <c:pt idx="22">
                  <c:v>985.84746427392622</c:v>
                </c:pt>
                <c:pt idx="23">
                  <c:v>985.84746427392622</c:v>
                </c:pt>
                <c:pt idx="24">
                  <c:v>985.84746427392622</c:v>
                </c:pt>
                <c:pt idx="25">
                  <c:v>985.84746427392622</c:v>
                </c:pt>
                <c:pt idx="26">
                  <c:v>984.3097131302053</c:v>
                </c:pt>
                <c:pt idx="27">
                  <c:v>977.77164519810867</c:v>
                </c:pt>
                <c:pt idx="28">
                  <c:v>987.19155509783752</c:v>
                </c:pt>
                <c:pt idx="29">
                  <c:v>985.84746427392622</c:v>
                </c:pt>
                <c:pt idx="30">
                  <c:v>985.84746427392622</c:v>
                </c:pt>
                <c:pt idx="31">
                  <c:v>985.84746427392622</c:v>
                </c:pt>
                <c:pt idx="32">
                  <c:v>985.84746427392622</c:v>
                </c:pt>
                <c:pt idx="33">
                  <c:v>985.84746427392622</c:v>
                </c:pt>
                <c:pt idx="34">
                  <c:v>985.84746427392622</c:v>
                </c:pt>
                <c:pt idx="35">
                  <c:v>985.84746427392622</c:v>
                </c:pt>
                <c:pt idx="36">
                  <c:v>985.84746427392622</c:v>
                </c:pt>
                <c:pt idx="37">
                  <c:v>985.84746427392622</c:v>
                </c:pt>
                <c:pt idx="38">
                  <c:v>985.84746427392622</c:v>
                </c:pt>
                <c:pt idx="39">
                  <c:v>985.84746427392622</c:v>
                </c:pt>
                <c:pt idx="40">
                  <c:v>986.31581450653982</c:v>
                </c:pt>
                <c:pt idx="41">
                  <c:v>986.02135203885007</c:v>
                </c:pt>
                <c:pt idx="42">
                  <c:v>985.84746427392622</c:v>
                </c:pt>
                <c:pt idx="43">
                  <c:v>985.84746427392622</c:v>
                </c:pt>
                <c:pt idx="44">
                  <c:v>985.84746427392622</c:v>
                </c:pt>
                <c:pt idx="45">
                  <c:v>985.84746427392622</c:v>
                </c:pt>
                <c:pt idx="46">
                  <c:v>985.84746427392622</c:v>
                </c:pt>
                <c:pt idx="47">
                  <c:v>985.84746427392622</c:v>
                </c:pt>
                <c:pt idx="48">
                  <c:v>985.84746427392622</c:v>
                </c:pt>
                <c:pt idx="49">
                  <c:v>985.84746427392622</c:v>
                </c:pt>
                <c:pt idx="50">
                  <c:v>985.84746427392622</c:v>
                </c:pt>
                <c:pt idx="51">
                  <c:v>985.84746427392622</c:v>
                </c:pt>
                <c:pt idx="52">
                  <c:v>985.84746427392622</c:v>
                </c:pt>
                <c:pt idx="53">
                  <c:v>987.45677793639709</c:v>
                </c:pt>
                <c:pt idx="54">
                  <c:v>985.84746427392622</c:v>
                </c:pt>
                <c:pt idx="55">
                  <c:v>985.84746427392622</c:v>
                </c:pt>
                <c:pt idx="56">
                  <c:v>985.84746427392622</c:v>
                </c:pt>
                <c:pt idx="57">
                  <c:v>985.84746427392622</c:v>
                </c:pt>
                <c:pt idx="58">
                  <c:v>985.84746427392622</c:v>
                </c:pt>
                <c:pt idx="59">
                  <c:v>985.84746427392622</c:v>
                </c:pt>
                <c:pt idx="60">
                  <c:v>985.84746427392622</c:v>
                </c:pt>
                <c:pt idx="61">
                  <c:v>985.84746427392622</c:v>
                </c:pt>
                <c:pt idx="62">
                  <c:v>985.84746427392622</c:v>
                </c:pt>
                <c:pt idx="63">
                  <c:v>985.84746427392622</c:v>
                </c:pt>
                <c:pt idx="64">
                  <c:v>985.84746427392622</c:v>
                </c:pt>
                <c:pt idx="65">
                  <c:v>985.84746427392622</c:v>
                </c:pt>
                <c:pt idx="66">
                  <c:v>985.84746427392622</c:v>
                </c:pt>
                <c:pt idx="67">
                  <c:v>985.84746427392622</c:v>
                </c:pt>
                <c:pt idx="68">
                  <c:v>985.84746427392622</c:v>
                </c:pt>
                <c:pt idx="69">
                  <c:v>985.84746427392622</c:v>
                </c:pt>
                <c:pt idx="70">
                  <c:v>985.84746427392622</c:v>
                </c:pt>
                <c:pt idx="71">
                  <c:v>985.84746427392622</c:v>
                </c:pt>
                <c:pt idx="72">
                  <c:v>985.84746427392622</c:v>
                </c:pt>
                <c:pt idx="73">
                  <c:v>985.84746427392622</c:v>
                </c:pt>
                <c:pt idx="74">
                  <c:v>985.84746427392622</c:v>
                </c:pt>
                <c:pt idx="75">
                  <c:v>985.84746427392622</c:v>
                </c:pt>
                <c:pt idx="76">
                  <c:v>985.84746427392622</c:v>
                </c:pt>
                <c:pt idx="77">
                  <c:v>985.84746427392622</c:v>
                </c:pt>
                <c:pt idx="78">
                  <c:v>985.84746427392622</c:v>
                </c:pt>
                <c:pt idx="79">
                  <c:v>985.84746427392622</c:v>
                </c:pt>
                <c:pt idx="80">
                  <c:v>985.84746427392622</c:v>
                </c:pt>
                <c:pt idx="81">
                  <c:v>985.84746427392622</c:v>
                </c:pt>
                <c:pt idx="82">
                  <c:v>985.84746427392622</c:v>
                </c:pt>
                <c:pt idx="83">
                  <c:v>985.84746427392622</c:v>
                </c:pt>
                <c:pt idx="84">
                  <c:v>985.84746427392622</c:v>
                </c:pt>
                <c:pt idx="85">
                  <c:v>985.84746427392622</c:v>
                </c:pt>
                <c:pt idx="86">
                  <c:v>985.84746427392622</c:v>
                </c:pt>
                <c:pt idx="87">
                  <c:v>985.84746427392622</c:v>
                </c:pt>
                <c:pt idx="88">
                  <c:v>985.84746427392622</c:v>
                </c:pt>
                <c:pt idx="89">
                  <c:v>985.84746427392622</c:v>
                </c:pt>
                <c:pt idx="90">
                  <c:v>985.84746427392622</c:v>
                </c:pt>
                <c:pt idx="91">
                  <c:v>985.84746427392622</c:v>
                </c:pt>
                <c:pt idx="92">
                  <c:v>985.84746427392622</c:v>
                </c:pt>
                <c:pt idx="93">
                  <c:v>985.84746427392622</c:v>
                </c:pt>
                <c:pt idx="94">
                  <c:v>985.84746427392622</c:v>
                </c:pt>
                <c:pt idx="95">
                  <c:v>985.84746427392622</c:v>
                </c:pt>
                <c:pt idx="96">
                  <c:v>985.84746427392622</c:v>
                </c:pt>
                <c:pt idx="97">
                  <c:v>985.84746427392622</c:v>
                </c:pt>
                <c:pt idx="98">
                  <c:v>985.84746427392622</c:v>
                </c:pt>
                <c:pt idx="99">
                  <c:v>985.84746427392622</c:v>
                </c:pt>
                <c:pt idx="100">
                  <c:v>985.84746427392622</c:v>
                </c:pt>
                <c:pt idx="101">
                  <c:v>985.84746427392622</c:v>
                </c:pt>
                <c:pt idx="102">
                  <c:v>985.84746427392622</c:v>
                </c:pt>
                <c:pt idx="103">
                  <c:v>985.84746427392622</c:v>
                </c:pt>
                <c:pt idx="104">
                  <c:v>985.84746427392622</c:v>
                </c:pt>
                <c:pt idx="105">
                  <c:v>985.84746427392622</c:v>
                </c:pt>
                <c:pt idx="106">
                  <c:v>985.84746427392622</c:v>
                </c:pt>
                <c:pt idx="107">
                  <c:v>985.84746427392622</c:v>
                </c:pt>
                <c:pt idx="108">
                  <c:v>985.84746427392622</c:v>
                </c:pt>
                <c:pt idx="109">
                  <c:v>985.84746427392622</c:v>
                </c:pt>
                <c:pt idx="110">
                  <c:v>985.84746427392622</c:v>
                </c:pt>
                <c:pt idx="111">
                  <c:v>985.84746427392622</c:v>
                </c:pt>
                <c:pt idx="112">
                  <c:v>985.84746427392622</c:v>
                </c:pt>
                <c:pt idx="113">
                  <c:v>985.84746427392622</c:v>
                </c:pt>
                <c:pt idx="114">
                  <c:v>985.84746427392622</c:v>
                </c:pt>
                <c:pt idx="115">
                  <c:v>985.84746427392622</c:v>
                </c:pt>
                <c:pt idx="116">
                  <c:v>985.84746427392622</c:v>
                </c:pt>
                <c:pt idx="117">
                  <c:v>985.84746427392622</c:v>
                </c:pt>
                <c:pt idx="118">
                  <c:v>985.84746427392622</c:v>
                </c:pt>
                <c:pt idx="119">
                  <c:v>985.84746427392622</c:v>
                </c:pt>
              </c:numCache>
            </c:numRef>
          </c:yVal>
          <c:smooth val="0"/>
        </c:ser>
        <c:ser>
          <c:idx val="1"/>
          <c:order val="1"/>
          <c:tx>
            <c:v>Rango válidos</c:v>
          </c:tx>
          <c:marker>
            <c:symbol val="none"/>
          </c:marker>
          <c:xVal>
            <c:numRef>
              <c:f>'Scattter data'!$I$21:$I$25</c:f>
              <c:numCache>
                <c:formatCode>#,##0.00</c:formatCode>
                <c:ptCount val="5"/>
                <c:pt idx="0">
                  <c:v>1398.2253032735264</c:v>
                </c:pt>
                <c:pt idx="1">
                  <c:v>1403.6953717473473</c:v>
                </c:pt>
                <c:pt idx="2">
                  <c:v>1403.6953717473473</c:v>
                </c:pt>
                <c:pt idx="3">
                  <c:v>1398.2253032735264</c:v>
                </c:pt>
                <c:pt idx="4">
                  <c:v>1398.2253032735264</c:v>
                </c:pt>
              </c:numCache>
            </c:numRef>
          </c:xVal>
          <c:yVal>
            <c:numRef>
              <c:f>'Scattter data'!$J$21:$J$25</c:f>
              <c:numCache>
                <c:formatCode>#,##0.00</c:formatCode>
                <c:ptCount val="5"/>
                <c:pt idx="0">
                  <c:v>984.4893732194945</c:v>
                </c:pt>
                <c:pt idx="1">
                  <c:v>984.4893732194945</c:v>
                </c:pt>
                <c:pt idx="2">
                  <c:v>987.20555532835795</c:v>
                </c:pt>
                <c:pt idx="3">
                  <c:v>987.20555532835795</c:v>
                </c:pt>
                <c:pt idx="4">
                  <c:v>984.4893732194945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064000"/>
        <c:axId val="134065536"/>
      </c:scatterChart>
      <c:valAx>
        <c:axId val="13406400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crossAx val="134065536"/>
        <c:crosses val="autoZero"/>
        <c:crossBetween val="midCat"/>
      </c:valAx>
      <c:valAx>
        <c:axId val="13406553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34064000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spPr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_trad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RA</c:v>
          </c:tx>
          <c:spPr>
            <a:ln w="28575">
              <a:noFill/>
            </a:ln>
          </c:spPr>
          <c:marker>
            <c:symbol val="plus"/>
            <c:size val="5"/>
          </c:marker>
          <c:xVal>
            <c:numRef>
              <c:f>'Scattter data'!$O$2:$O$121</c:f>
              <c:numCache>
                <c:formatCode>General</c:formatCode>
                <c:ptCount val="120"/>
                <c:pt idx="0">
                  <c:v>1400.9603375104368</c:v>
                </c:pt>
                <c:pt idx="1">
                  <c:v>1400.9603375104368</c:v>
                </c:pt>
                <c:pt idx="2">
                  <c:v>1400.9603375104368</c:v>
                </c:pt>
                <c:pt idx="3">
                  <c:v>1400.9603375104368</c:v>
                </c:pt>
                <c:pt idx="4">
                  <c:v>1400.9603375104368</c:v>
                </c:pt>
                <c:pt idx="5">
                  <c:v>1400.9603375104368</c:v>
                </c:pt>
                <c:pt idx="6">
                  <c:v>1400.9603375104368</c:v>
                </c:pt>
                <c:pt idx="7">
                  <c:v>1400.9603375104368</c:v>
                </c:pt>
                <c:pt idx="8">
                  <c:v>1400.9603375104368</c:v>
                </c:pt>
                <c:pt idx="9">
                  <c:v>1400.9603375104368</c:v>
                </c:pt>
                <c:pt idx="10">
                  <c:v>1400.9603375104368</c:v>
                </c:pt>
                <c:pt idx="11">
                  <c:v>1400.9603375104368</c:v>
                </c:pt>
                <c:pt idx="12">
                  <c:v>1399.6997355469036</c:v>
                </c:pt>
                <c:pt idx="13">
                  <c:v>1402.3084795321638</c:v>
                </c:pt>
                <c:pt idx="14">
                  <c:v>1403.6404686765595</c:v>
                </c:pt>
                <c:pt idx="15">
                  <c:v>1400.9603375104368</c:v>
                </c:pt>
                <c:pt idx="16">
                  <c:v>1400.9603375104368</c:v>
                </c:pt>
                <c:pt idx="17">
                  <c:v>1400.9603375104368</c:v>
                </c:pt>
                <c:pt idx="18">
                  <c:v>1400.9603375104368</c:v>
                </c:pt>
                <c:pt idx="19">
                  <c:v>1400.9603375104368</c:v>
                </c:pt>
                <c:pt idx="20">
                  <c:v>1400.9603375104368</c:v>
                </c:pt>
                <c:pt idx="21">
                  <c:v>1400.9603375104368</c:v>
                </c:pt>
                <c:pt idx="22">
                  <c:v>1400.9603375104368</c:v>
                </c:pt>
                <c:pt idx="23">
                  <c:v>1400.9603375104368</c:v>
                </c:pt>
                <c:pt idx="24">
                  <c:v>1400.9603375104368</c:v>
                </c:pt>
                <c:pt idx="25">
                  <c:v>1400.9603375104368</c:v>
                </c:pt>
                <c:pt idx="26">
                  <c:v>1402.9782876923603</c:v>
                </c:pt>
                <c:pt idx="27">
                  <c:v>1400.9603375104368</c:v>
                </c:pt>
                <c:pt idx="28">
                  <c:v>1400.9603375104368</c:v>
                </c:pt>
                <c:pt idx="29">
                  <c:v>1400.9603375104368</c:v>
                </c:pt>
                <c:pt idx="30">
                  <c:v>1400.9603375104368</c:v>
                </c:pt>
                <c:pt idx="31">
                  <c:v>1400.9603375104368</c:v>
                </c:pt>
                <c:pt idx="32">
                  <c:v>1400.9603375104368</c:v>
                </c:pt>
                <c:pt idx="33">
                  <c:v>1400.9603375104368</c:v>
                </c:pt>
                <c:pt idx="34">
                  <c:v>1400.9603375104368</c:v>
                </c:pt>
                <c:pt idx="35">
                  <c:v>1400.9603375104368</c:v>
                </c:pt>
                <c:pt idx="36">
                  <c:v>1400.9603375104368</c:v>
                </c:pt>
                <c:pt idx="37">
                  <c:v>1400.9603375104368</c:v>
                </c:pt>
                <c:pt idx="38">
                  <c:v>1400.9603375104368</c:v>
                </c:pt>
                <c:pt idx="39">
                  <c:v>1400.9603375104368</c:v>
                </c:pt>
                <c:pt idx="40">
                  <c:v>1399.5441141498216</c:v>
                </c:pt>
                <c:pt idx="41">
                  <c:v>1400.9603375104368</c:v>
                </c:pt>
                <c:pt idx="42">
                  <c:v>1400.9603375104368</c:v>
                </c:pt>
                <c:pt idx="43">
                  <c:v>1400.9603375104368</c:v>
                </c:pt>
                <c:pt idx="44">
                  <c:v>1400.9603375104368</c:v>
                </c:pt>
                <c:pt idx="45">
                  <c:v>1400.9603375104368</c:v>
                </c:pt>
                <c:pt idx="46">
                  <c:v>1400.9603375104368</c:v>
                </c:pt>
                <c:pt idx="47">
                  <c:v>1400.9603375104368</c:v>
                </c:pt>
                <c:pt idx="48">
                  <c:v>1400.9603375104368</c:v>
                </c:pt>
                <c:pt idx="49">
                  <c:v>1400.9603375104368</c:v>
                </c:pt>
                <c:pt idx="50">
                  <c:v>1400.9603375104368</c:v>
                </c:pt>
                <c:pt idx="51">
                  <c:v>1400.9603375104368</c:v>
                </c:pt>
                <c:pt idx="52">
                  <c:v>1400.9603375104368</c:v>
                </c:pt>
                <c:pt idx="53">
                  <c:v>1400.9603375104368</c:v>
                </c:pt>
                <c:pt idx="54">
                  <c:v>1400.9603375104368</c:v>
                </c:pt>
                <c:pt idx="55">
                  <c:v>1400.9603375104368</c:v>
                </c:pt>
                <c:pt idx="56">
                  <c:v>1400.9603375104368</c:v>
                </c:pt>
                <c:pt idx="57">
                  <c:v>1400.9603375104368</c:v>
                </c:pt>
                <c:pt idx="58">
                  <c:v>1400.9603375104368</c:v>
                </c:pt>
                <c:pt idx="59">
                  <c:v>1400.9603375104368</c:v>
                </c:pt>
                <c:pt idx="60">
                  <c:v>1400.9603375104368</c:v>
                </c:pt>
                <c:pt idx="61">
                  <c:v>1400.9603375104368</c:v>
                </c:pt>
                <c:pt idx="62">
                  <c:v>1400.9603375104368</c:v>
                </c:pt>
                <c:pt idx="63">
                  <c:v>1400.9603375104368</c:v>
                </c:pt>
                <c:pt idx="64">
                  <c:v>1400.9603375104368</c:v>
                </c:pt>
                <c:pt idx="65">
                  <c:v>1400.9603375104368</c:v>
                </c:pt>
                <c:pt idx="66">
                  <c:v>1400.9603375104368</c:v>
                </c:pt>
                <c:pt idx="67">
                  <c:v>1400.9603375104368</c:v>
                </c:pt>
                <c:pt idx="68">
                  <c:v>1400.9603375104368</c:v>
                </c:pt>
                <c:pt idx="69">
                  <c:v>1400.9603375104368</c:v>
                </c:pt>
                <c:pt idx="70">
                  <c:v>1400.9603375104368</c:v>
                </c:pt>
                <c:pt idx="71">
                  <c:v>1400.9603375104368</c:v>
                </c:pt>
                <c:pt idx="72">
                  <c:v>1400.9603375104368</c:v>
                </c:pt>
                <c:pt idx="73">
                  <c:v>1400.9603375104368</c:v>
                </c:pt>
                <c:pt idx="74">
                  <c:v>1400.9603375104368</c:v>
                </c:pt>
                <c:pt idx="75">
                  <c:v>1400.9603375104368</c:v>
                </c:pt>
                <c:pt idx="76">
                  <c:v>1400.9603375104368</c:v>
                </c:pt>
                <c:pt idx="77">
                  <c:v>1400.9603375104368</c:v>
                </c:pt>
                <c:pt idx="78">
                  <c:v>1400.9603375104368</c:v>
                </c:pt>
                <c:pt idx="79">
                  <c:v>1400.9603375104368</c:v>
                </c:pt>
                <c:pt idx="80">
                  <c:v>1400.9603375104368</c:v>
                </c:pt>
                <c:pt idx="81">
                  <c:v>1400.9603375104368</c:v>
                </c:pt>
                <c:pt idx="82">
                  <c:v>1400.9603375104368</c:v>
                </c:pt>
                <c:pt idx="83">
                  <c:v>1400.9603375104368</c:v>
                </c:pt>
                <c:pt idx="84">
                  <c:v>1400.9603375104368</c:v>
                </c:pt>
                <c:pt idx="85">
                  <c:v>1400.9603375104368</c:v>
                </c:pt>
                <c:pt idx="86">
                  <c:v>1400.9603375104368</c:v>
                </c:pt>
                <c:pt idx="87">
                  <c:v>1400.9603375104368</c:v>
                </c:pt>
                <c:pt idx="88">
                  <c:v>1400.9603375104368</c:v>
                </c:pt>
                <c:pt idx="89">
                  <c:v>1400.9603375104368</c:v>
                </c:pt>
                <c:pt idx="90">
                  <c:v>1400.9603375104368</c:v>
                </c:pt>
                <c:pt idx="91">
                  <c:v>1400.9603375104368</c:v>
                </c:pt>
                <c:pt idx="92">
                  <c:v>1400.9603375104368</c:v>
                </c:pt>
                <c:pt idx="93">
                  <c:v>1400.9603375104368</c:v>
                </c:pt>
                <c:pt idx="94">
                  <c:v>1400.9603375104368</c:v>
                </c:pt>
                <c:pt idx="95">
                  <c:v>1400.9603375104368</c:v>
                </c:pt>
                <c:pt idx="96">
                  <c:v>1400.9603375104368</c:v>
                </c:pt>
                <c:pt idx="97">
                  <c:v>1400.9603375104368</c:v>
                </c:pt>
                <c:pt idx="98">
                  <c:v>1400.9603375104368</c:v>
                </c:pt>
                <c:pt idx="99">
                  <c:v>1400.9603375104368</c:v>
                </c:pt>
                <c:pt idx="100">
                  <c:v>1400.9603375104368</c:v>
                </c:pt>
                <c:pt idx="101">
                  <c:v>1400.9603375104368</c:v>
                </c:pt>
                <c:pt idx="102">
                  <c:v>1400.9603375104368</c:v>
                </c:pt>
                <c:pt idx="103">
                  <c:v>1400.9603375104368</c:v>
                </c:pt>
                <c:pt idx="104">
                  <c:v>1400.9603375104368</c:v>
                </c:pt>
                <c:pt idx="105">
                  <c:v>1400.9603375104368</c:v>
                </c:pt>
                <c:pt idx="106">
                  <c:v>1400.9603375104368</c:v>
                </c:pt>
                <c:pt idx="107">
                  <c:v>1400.9603375104368</c:v>
                </c:pt>
                <c:pt idx="108">
                  <c:v>1400.9603375104368</c:v>
                </c:pt>
                <c:pt idx="109">
                  <c:v>1400.9603375104368</c:v>
                </c:pt>
                <c:pt idx="110">
                  <c:v>1400.9603375104368</c:v>
                </c:pt>
                <c:pt idx="111">
                  <c:v>1400.9603375104368</c:v>
                </c:pt>
                <c:pt idx="112">
                  <c:v>1400.9603375104368</c:v>
                </c:pt>
                <c:pt idx="113">
                  <c:v>1400.9603375104368</c:v>
                </c:pt>
                <c:pt idx="114">
                  <c:v>1400.9603375104368</c:v>
                </c:pt>
                <c:pt idx="115">
                  <c:v>1400.9603375104368</c:v>
                </c:pt>
                <c:pt idx="116">
                  <c:v>1400.9603375104368</c:v>
                </c:pt>
                <c:pt idx="117">
                  <c:v>1400.9603375104368</c:v>
                </c:pt>
                <c:pt idx="118">
                  <c:v>1400.9603375104368</c:v>
                </c:pt>
                <c:pt idx="119">
                  <c:v>1400.9603375104368</c:v>
                </c:pt>
              </c:numCache>
            </c:numRef>
          </c:xVal>
          <c:yVal>
            <c:numRef>
              <c:f>'Scattter data'!$P$2:$P$121</c:f>
              <c:numCache>
                <c:formatCode>General</c:formatCode>
                <c:ptCount val="120"/>
                <c:pt idx="0">
                  <c:v>985.84746427392622</c:v>
                </c:pt>
                <c:pt idx="1">
                  <c:v>985.84746427392622</c:v>
                </c:pt>
                <c:pt idx="2">
                  <c:v>985.84746427392622</c:v>
                </c:pt>
                <c:pt idx="3">
                  <c:v>985.84746427392622</c:v>
                </c:pt>
                <c:pt idx="4">
                  <c:v>985.84746427392622</c:v>
                </c:pt>
                <c:pt idx="5">
                  <c:v>985.84746427392622</c:v>
                </c:pt>
                <c:pt idx="6">
                  <c:v>985.84746427392622</c:v>
                </c:pt>
                <c:pt idx="7">
                  <c:v>985.84746427392622</c:v>
                </c:pt>
                <c:pt idx="8">
                  <c:v>985.84746427392622</c:v>
                </c:pt>
                <c:pt idx="9">
                  <c:v>985.84746427392622</c:v>
                </c:pt>
                <c:pt idx="10">
                  <c:v>985.84746427392622</c:v>
                </c:pt>
                <c:pt idx="11">
                  <c:v>985.84746427392622</c:v>
                </c:pt>
                <c:pt idx="12">
                  <c:v>985.84746427392622</c:v>
                </c:pt>
                <c:pt idx="13">
                  <c:v>986.5877192982457</c:v>
                </c:pt>
                <c:pt idx="14">
                  <c:v>984.65863157187937</c:v>
                </c:pt>
                <c:pt idx="15">
                  <c:v>985.84746427392622</c:v>
                </c:pt>
                <c:pt idx="16">
                  <c:v>985.84746427392622</c:v>
                </c:pt>
                <c:pt idx="17">
                  <c:v>985.84746427392622</c:v>
                </c:pt>
                <c:pt idx="18">
                  <c:v>985.84746427392622</c:v>
                </c:pt>
                <c:pt idx="19">
                  <c:v>985.84746427392622</c:v>
                </c:pt>
                <c:pt idx="20">
                  <c:v>985.84746427392622</c:v>
                </c:pt>
                <c:pt idx="21">
                  <c:v>985.84746427392622</c:v>
                </c:pt>
                <c:pt idx="22">
                  <c:v>985.84746427392622</c:v>
                </c:pt>
                <c:pt idx="23">
                  <c:v>985.84746427392622</c:v>
                </c:pt>
                <c:pt idx="24">
                  <c:v>985.84746427392622</c:v>
                </c:pt>
                <c:pt idx="25">
                  <c:v>985.84746427392622</c:v>
                </c:pt>
                <c:pt idx="26">
                  <c:v>985.84746427392622</c:v>
                </c:pt>
                <c:pt idx="27">
                  <c:v>985.84746427392622</c:v>
                </c:pt>
                <c:pt idx="28">
                  <c:v>987.19155509783752</c:v>
                </c:pt>
                <c:pt idx="29">
                  <c:v>985.84746427392622</c:v>
                </c:pt>
                <c:pt idx="30">
                  <c:v>985.84746427392622</c:v>
                </c:pt>
                <c:pt idx="31">
                  <c:v>985.84746427392622</c:v>
                </c:pt>
                <c:pt idx="32">
                  <c:v>985.84746427392622</c:v>
                </c:pt>
                <c:pt idx="33">
                  <c:v>985.84746427392622</c:v>
                </c:pt>
                <c:pt idx="34">
                  <c:v>985.84746427392622</c:v>
                </c:pt>
                <c:pt idx="35">
                  <c:v>985.84746427392622</c:v>
                </c:pt>
                <c:pt idx="36">
                  <c:v>985.84746427392622</c:v>
                </c:pt>
                <c:pt idx="37">
                  <c:v>985.84746427392622</c:v>
                </c:pt>
                <c:pt idx="38">
                  <c:v>985.84746427392622</c:v>
                </c:pt>
                <c:pt idx="39">
                  <c:v>985.84746427392622</c:v>
                </c:pt>
                <c:pt idx="40">
                  <c:v>986.31581450653982</c:v>
                </c:pt>
                <c:pt idx="41">
                  <c:v>986.02135203885007</c:v>
                </c:pt>
                <c:pt idx="42">
                  <c:v>985.84746427392622</c:v>
                </c:pt>
                <c:pt idx="43">
                  <c:v>985.84746427392622</c:v>
                </c:pt>
                <c:pt idx="44">
                  <c:v>985.84746427392622</c:v>
                </c:pt>
                <c:pt idx="45">
                  <c:v>985.84746427392622</c:v>
                </c:pt>
                <c:pt idx="46">
                  <c:v>985.84746427392622</c:v>
                </c:pt>
                <c:pt idx="47">
                  <c:v>985.84746427392622</c:v>
                </c:pt>
                <c:pt idx="48">
                  <c:v>985.84746427392622</c:v>
                </c:pt>
                <c:pt idx="49">
                  <c:v>985.84746427392622</c:v>
                </c:pt>
                <c:pt idx="50">
                  <c:v>985.84746427392622</c:v>
                </c:pt>
                <c:pt idx="51">
                  <c:v>985.84746427392622</c:v>
                </c:pt>
                <c:pt idx="52">
                  <c:v>985.84746427392622</c:v>
                </c:pt>
                <c:pt idx="53">
                  <c:v>985.84746427392622</c:v>
                </c:pt>
                <c:pt idx="54">
                  <c:v>985.84746427392622</c:v>
                </c:pt>
                <c:pt idx="55">
                  <c:v>985.84746427392622</c:v>
                </c:pt>
                <c:pt idx="56">
                  <c:v>985.84746427392622</c:v>
                </c:pt>
                <c:pt idx="57">
                  <c:v>985.84746427392622</c:v>
                </c:pt>
                <c:pt idx="58">
                  <c:v>985.84746427392622</c:v>
                </c:pt>
                <c:pt idx="59">
                  <c:v>985.84746427392622</c:v>
                </c:pt>
                <c:pt idx="60">
                  <c:v>985.84746427392622</c:v>
                </c:pt>
                <c:pt idx="61">
                  <c:v>985.84746427392622</c:v>
                </c:pt>
                <c:pt idx="62">
                  <c:v>985.84746427392622</c:v>
                </c:pt>
                <c:pt idx="63">
                  <c:v>985.84746427392622</c:v>
                </c:pt>
                <c:pt idx="64">
                  <c:v>985.84746427392622</c:v>
                </c:pt>
                <c:pt idx="65">
                  <c:v>985.84746427392622</c:v>
                </c:pt>
                <c:pt idx="66">
                  <c:v>985.84746427392622</c:v>
                </c:pt>
                <c:pt idx="67">
                  <c:v>985.84746427392622</c:v>
                </c:pt>
                <c:pt idx="68">
                  <c:v>985.84746427392622</c:v>
                </c:pt>
                <c:pt idx="69">
                  <c:v>985.84746427392622</c:v>
                </c:pt>
                <c:pt idx="70">
                  <c:v>985.84746427392622</c:v>
                </c:pt>
                <c:pt idx="71">
                  <c:v>985.84746427392622</c:v>
                </c:pt>
                <c:pt idx="72">
                  <c:v>985.84746427392622</c:v>
                </c:pt>
                <c:pt idx="73">
                  <c:v>985.84746427392622</c:v>
                </c:pt>
                <c:pt idx="74">
                  <c:v>985.84746427392622</c:v>
                </c:pt>
                <c:pt idx="75">
                  <c:v>985.84746427392622</c:v>
                </c:pt>
                <c:pt idx="76">
                  <c:v>985.84746427392622</c:v>
                </c:pt>
                <c:pt idx="77">
                  <c:v>985.84746427392622</c:v>
                </c:pt>
                <c:pt idx="78">
                  <c:v>985.84746427392622</c:v>
                </c:pt>
                <c:pt idx="79">
                  <c:v>985.84746427392622</c:v>
                </c:pt>
                <c:pt idx="80">
                  <c:v>985.84746427392622</c:v>
                </c:pt>
                <c:pt idx="81">
                  <c:v>985.84746427392622</c:v>
                </c:pt>
                <c:pt idx="82">
                  <c:v>985.84746427392622</c:v>
                </c:pt>
                <c:pt idx="83">
                  <c:v>985.84746427392622</c:v>
                </c:pt>
                <c:pt idx="84">
                  <c:v>985.84746427392622</c:v>
                </c:pt>
                <c:pt idx="85">
                  <c:v>985.84746427392622</c:v>
                </c:pt>
                <c:pt idx="86">
                  <c:v>985.84746427392622</c:v>
                </c:pt>
                <c:pt idx="87">
                  <c:v>985.84746427392622</c:v>
                </c:pt>
                <c:pt idx="88">
                  <c:v>985.84746427392622</c:v>
                </c:pt>
                <c:pt idx="89">
                  <c:v>985.84746427392622</c:v>
                </c:pt>
                <c:pt idx="90">
                  <c:v>985.84746427392622</c:v>
                </c:pt>
                <c:pt idx="91">
                  <c:v>985.84746427392622</c:v>
                </c:pt>
                <c:pt idx="92">
                  <c:v>985.84746427392622</c:v>
                </c:pt>
                <c:pt idx="93">
                  <c:v>985.84746427392622</c:v>
                </c:pt>
                <c:pt idx="94">
                  <c:v>985.84746427392622</c:v>
                </c:pt>
                <c:pt idx="95">
                  <c:v>985.84746427392622</c:v>
                </c:pt>
                <c:pt idx="96">
                  <c:v>985.84746427392622</c:v>
                </c:pt>
                <c:pt idx="97">
                  <c:v>985.84746427392622</c:v>
                </c:pt>
                <c:pt idx="98">
                  <c:v>985.84746427392622</c:v>
                </c:pt>
                <c:pt idx="99">
                  <c:v>985.84746427392622</c:v>
                </c:pt>
                <c:pt idx="100">
                  <c:v>985.84746427392622</c:v>
                </c:pt>
                <c:pt idx="101">
                  <c:v>985.84746427392622</c:v>
                </c:pt>
                <c:pt idx="102">
                  <c:v>985.84746427392622</c:v>
                </c:pt>
                <c:pt idx="103">
                  <c:v>985.84746427392622</c:v>
                </c:pt>
                <c:pt idx="104">
                  <c:v>985.84746427392622</c:v>
                </c:pt>
                <c:pt idx="105">
                  <c:v>985.84746427392622</c:v>
                </c:pt>
                <c:pt idx="106">
                  <c:v>985.84746427392622</c:v>
                </c:pt>
                <c:pt idx="107">
                  <c:v>985.84746427392622</c:v>
                </c:pt>
                <c:pt idx="108">
                  <c:v>985.84746427392622</c:v>
                </c:pt>
                <c:pt idx="109">
                  <c:v>985.84746427392622</c:v>
                </c:pt>
                <c:pt idx="110">
                  <c:v>985.84746427392622</c:v>
                </c:pt>
                <c:pt idx="111">
                  <c:v>985.84746427392622</c:v>
                </c:pt>
                <c:pt idx="112">
                  <c:v>985.84746427392622</c:v>
                </c:pt>
                <c:pt idx="113">
                  <c:v>985.84746427392622</c:v>
                </c:pt>
                <c:pt idx="114">
                  <c:v>985.84746427392622</c:v>
                </c:pt>
                <c:pt idx="115">
                  <c:v>985.84746427392622</c:v>
                </c:pt>
                <c:pt idx="116">
                  <c:v>985.84746427392622</c:v>
                </c:pt>
                <c:pt idx="117">
                  <c:v>985.84746427392622</c:v>
                </c:pt>
                <c:pt idx="118">
                  <c:v>985.84746427392622</c:v>
                </c:pt>
                <c:pt idx="119">
                  <c:v>985.84746427392622</c:v>
                </c:pt>
              </c:numCache>
            </c:numRef>
          </c:yVal>
          <c:smooth val="0"/>
        </c:ser>
        <c:ser>
          <c:idx val="1"/>
          <c:order val="1"/>
          <c:tx>
            <c:v>Rango válidos</c:v>
          </c:tx>
          <c:marker>
            <c:symbol val="none"/>
          </c:marker>
          <c:xVal>
            <c:numRef>
              <c:f>'Scattter data'!$I$21:$I$25</c:f>
              <c:numCache>
                <c:formatCode>#,##0.00</c:formatCode>
                <c:ptCount val="5"/>
                <c:pt idx="0">
                  <c:v>1398.2253032735264</c:v>
                </c:pt>
                <c:pt idx="1">
                  <c:v>1403.6953717473473</c:v>
                </c:pt>
                <c:pt idx="2">
                  <c:v>1403.6953717473473</c:v>
                </c:pt>
                <c:pt idx="3">
                  <c:v>1398.2253032735264</c:v>
                </c:pt>
                <c:pt idx="4">
                  <c:v>1398.2253032735264</c:v>
                </c:pt>
              </c:numCache>
            </c:numRef>
          </c:xVal>
          <c:yVal>
            <c:numRef>
              <c:f>'Scattter data'!$J$21:$J$25</c:f>
              <c:numCache>
                <c:formatCode>#,##0.00</c:formatCode>
                <c:ptCount val="5"/>
                <c:pt idx="0">
                  <c:v>984.4893732194945</c:v>
                </c:pt>
                <c:pt idx="1">
                  <c:v>984.4893732194945</c:v>
                </c:pt>
                <c:pt idx="2">
                  <c:v>987.20555532835795</c:v>
                </c:pt>
                <c:pt idx="3">
                  <c:v>987.20555532835795</c:v>
                </c:pt>
                <c:pt idx="4">
                  <c:v>984.4893732194945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86240"/>
        <c:axId val="133387776"/>
      </c:scatterChart>
      <c:valAx>
        <c:axId val="13338624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crossAx val="133387776"/>
        <c:crosses val="autoZero"/>
        <c:crossBetween val="midCat"/>
      </c:valAx>
      <c:valAx>
        <c:axId val="1333877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33386240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spPr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_trad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'Cálculo corrección'!$A$10</c:f>
              <c:strCache>
                <c:ptCount val="1"/>
                <c:pt idx="0">
                  <c:v>NCP real</c:v>
                </c:pt>
              </c:strCache>
            </c:strRef>
          </c:tx>
          <c:spPr>
            <a:ln w="19050" cmpd="sng">
              <a:solidFill>
                <a:schemeClr val="accent1"/>
              </a:solidFill>
            </a:ln>
          </c:spPr>
          <c:marker>
            <c:symbol val="plus"/>
            <c:size val="23"/>
            <c:spPr>
              <a:ln w="19050">
                <a:solidFill>
                  <a:schemeClr val="accent1"/>
                </a:solidFill>
              </a:ln>
            </c:spPr>
          </c:marker>
          <c:dPt>
            <c:idx val="0"/>
            <c:marker>
              <c:symbol val="plus"/>
              <c:size val="15"/>
            </c:marker>
            <c:bubble3D val="0"/>
          </c:dPt>
          <c:xVal>
            <c:numRef>
              <c:f>'Cálculo corrección'!$B$13</c:f>
              <c:numCache>
                <c:formatCode>#,##0.00</c:formatCode>
                <c:ptCount val="1"/>
                <c:pt idx="0">
                  <c:v>-51.610720956271962</c:v>
                </c:pt>
              </c:numCache>
            </c:numRef>
          </c:xVal>
          <c:yVal>
            <c:numRef>
              <c:f>'Cálculo corrección'!$C$13</c:f>
              <c:numCache>
                <c:formatCode>#,##0.00</c:formatCode>
                <c:ptCount val="1"/>
                <c:pt idx="0">
                  <c:v>52.987651713473269</c:v>
                </c:pt>
              </c:numCache>
            </c:numRef>
          </c:yVal>
          <c:smooth val="0"/>
        </c:ser>
        <c:ser>
          <c:idx val="1"/>
          <c:order val="1"/>
          <c:tx>
            <c:v>Centro rot. actual</c:v>
          </c:tx>
          <c:spPr>
            <a:ln w="19050">
              <a:solidFill>
                <a:srgbClr val="FF0000"/>
              </a:solidFill>
            </a:ln>
          </c:spPr>
          <c:marker>
            <c:symbol val="plus"/>
            <c:size val="15"/>
            <c:spPr>
              <a:ln w="19050"/>
            </c:spPr>
          </c:marker>
          <c:dPt>
            <c:idx val="0"/>
            <c:marker>
              <c:spPr>
                <a:ln w="19050">
                  <a:solidFill>
                    <a:srgbClr val="FF0000"/>
                  </a:solidFill>
                </a:ln>
              </c:spPr>
            </c:marker>
            <c:bubble3D val="0"/>
          </c:dPt>
          <c:xVal>
            <c:numRef>
              <c:f>'Cálculo corrección'!$B$12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'Cálculo corrección'!$C$12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153344"/>
        <c:axId val="134154880"/>
      </c:scatterChart>
      <c:valAx>
        <c:axId val="134153344"/>
        <c:scaling>
          <c:orientation val="minMax"/>
          <c:max val="100"/>
          <c:min val="-100"/>
        </c:scaling>
        <c:delete val="0"/>
        <c:axPos val="t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#,##0" sourceLinked="0"/>
        <c:majorTickMark val="out"/>
        <c:minorTickMark val="none"/>
        <c:tickLblPos val="nextTo"/>
        <c:spPr>
          <a:solidFill>
            <a:sysClr val="window" lastClr="FFFFFF"/>
          </a:solidFill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700">
                <a:solidFill>
                  <a:schemeClr val="accent2"/>
                </a:solidFill>
              </a:defRPr>
            </a:pPr>
            <a:endParaRPr lang="es-ES_tradnl"/>
          </a:p>
        </c:txPr>
        <c:crossAx val="134154880"/>
        <c:crosses val="autoZero"/>
        <c:crossBetween val="midCat"/>
        <c:majorUnit val="20"/>
      </c:valAx>
      <c:valAx>
        <c:axId val="134154880"/>
        <c:scaling>
          <c:orientation val="maxMin"/>
          <c:max val="100"/>
          <c:min val="-1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#,##0" sourceLinked="0"/>
        <c:majorTickMark val="out"/>
        <c:minorTickMark val="none"/>
        <c:tickLblPos val="nextTo"/>
        <c:spPr>
          <a:solidFill>
            <a:sysClr val="window" lastClr="FFFFFF"/>
          </a:solidFill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700">
                <a:solidFill>
                  <a:schemeClr val="accent2"/>
                </a:solidFill>
              </a:defRPr>
            </a:pPr>
            <a:endParaRPr lang="es-ES_tradnl"/>
          </a:p>
        </c:txPr>
        <c:crossAx val="134153344"/>
        <c:crossesAt val="0"/>
        <c:crossBetween val="midCat"/>
        <c:majorUnit val="20"/>
      </c:valAx>
    </c:plotArea>
    <c:legend>
      <c:legendPos val="t"/>
      <c:layout/>
      <c:overlay val="0"/>
    </c:legend>
    <c:plotVisOnly val="1"/>
    <c:dispBlanksAs val="gap"/>
    <c:showDLblsOverMax val="0"/>
  </c:chart>
  <c:spPr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26</xdr:row>
      <xdr:rowOff>47625</xdr:rowOff>
    </xdr:from>
    <xdr:to>
      <xdr:col>15</xdr:col>
      <xdr:colOff>213065</xdr:colOff>
      <xdr:row>59</xdr:row>
      <xdr:rowOff>168229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5438775"/>
          <a:ext cx="9985715" cy="6721429"/>
        </a:xfrm>
        <a:prstGeom prst="rect">
          <a:avLst/>
        </a:prstGeom>
      </xdr:spPr>
    </xdr:pic>
    <xdr:clientData/>
  </xdr:twoCellAnchor>
  <xdr:twoCellAnchor editAs="oneCell">
    <xdr:from>
      <xdr:col>10</xdr:col>
      <xdr:colOff>514350</xdr:colOff>
      <xdr:row>14</xdr:row>
      <xdr:rowOff>142875</xdr:rowOff>
    </xdr:from>
    <xdr:to>
      <xdr:col>14</xdr:col>
      <xdr:colOff>657225</xdr:colOff>
      <xdr:row>23</xdr:row>
      <xdr:rowOff>152400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2350" y="3038475"/>
          <a:ext cx="2886075" cy="180975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11</xdr:col>
      <xdr:colOff>314325</xdr:colOff>
      <xdr:row>8</xdr:row>
      <xdr:rowOff>171450</xdr:rowOff>
    </xdr:from>
    <xdr:to>
      <xdr:col>14</xdr:col>
      <xdr:colOff>209550</xdr:colOff>
      <xdr:row>13</xdr:row>
      <xdr:rowOff>194472</xdr:rowOff>
    </xdr:to>
    <xdr:pic>
      <xdr:nvPicPr>
        <xdr:cNvPr id="6" name="Picture 5" descr="C:\DOCUME~1\Daniel\LOCALS~1\Temp\SNAGHTML2f27e6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5" y="1866900"/>
          <a:ext cx="1952625" cy="1023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514350</xdr:colOff>
      <xdr:row>59</xdr:row>
      <xdr:rowOff>66675</xdr:rowOff>
    </xdr:from>
    <xdr:to>
      <xdr:col>15</xdr:col>
      <xdr:colOff>205922</xdr:colOff>
      <xdr:row>92</xdr:row>
      <xdr:rowOff>172994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4350" y="12058650"/>
          <a:ext cx="9978572" cy="6707144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92</xdr:row>
      <xdr:rowOff>171450</xdr:rowOff>
    </xdr:from>
    <xdr:to>
      <xdr:col>15</xdr:col>
      <xdr:colOff>191636</xdr:colOff>
      <xdr:row>108</xdr:row>
      <xdr:rowOff>185336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4350" y="18764250"/>
          <a:ext cx="9964286" cy="32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190500</xdr:colOff>
      <xdr:row>5</xdr:row>
      <xdr:rowOff>114300</xdr:rowOff>
    </xdr:from>
    <xdr:to>
      <xdr:col>18</xdr:col>
      <xdr:colOff>228600</xdr:colOff>
      <xdr:row>16</xdr:row>
      <xdr:rowOff>20955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638175</xdr:colOff>
      <xdr:row>5</xdr:row>
      <xdr:rowOff>114300</xdr:rowOff>
    </xdr:from>
    <xdr:to>
      <xdr:col>25</xdr:col>
      <xdr:colOff>466725</xdr:colOff>
      <xdr:row>16</xdr:row>
      <xdr:rowOff>20955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180975</xdr:colOff>
      <xdr:row>5</xdr:row>
      <xdr:rowOff>114300</xdr:rowOff>
    </xdr:from>
    <xdr:to>
      <xdr:col>18</xdr:col>
      <xdr:colOff>219075</xdr:colOff>
      <xdr:row>16</xdr:row>
      <xdr:rowOff>20955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600075</xdr:colOff>
      <xdr:row>5</xdr:row>
      <xdr:rowOff>114300</xdr:rowOff>
    </xdr:from>
    <xdr:to>
      <xdr:col>25</xdr:col>
      <xdr:colOff>428625</xdr:colOff>
      <xdr:row>16</xdr:row>
      <xdr:rowOff>20955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9</xdr:row>
      <xdr:rowOff>190501</xdr:rowOff>
    </xdr:from>
    <xdr:to>
      <xdr:col>10</xdr:col>
      <xdr:colOff>95925</xdr:colOff>
      <xdr:row>23</xdr:row>
      <xdr:rowOff>47476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Datos3" displayName="Datos3" ref="A3:I19" totalsRowShown="0" headerRowDxfId="27">
  <autoFilter ref="A3:I19"/>
  <tableColumns count="9">
    <tableColumn id="1" name="Segmento" dataDxfId="26"/>
    <tableColumn id="2" name="x1" dataDxfId="25"/>
    <tableColumn id="3" name="y1" dataDxfId="24"/>
    <tableColumn id="4" name="x2" dataDxfId="23"/>
    <tableColumn id="5" name="y2" dataDxfId="22"/>
    <tableColumn id="6" name="xc" dataDxfId="21">
      <calculatedColumnFormula>(B4+D4)/2</calculatedColumnFormula>
    </tableColumn>
    <tableColumn id="7" name="yc" dataDxfId="20">
      <calculatedColumnFormula>(C4+E4)/2</calculatedColumnFormula>
    </tableColumn>
    <tableColumn id="8" name="m" dataDxfId="19">
      <calculatedColumnFormula>IF(AND(Datos3[[#This Row],[x1]]&lt;&gt;"",Datos3[[#This Row],[y1]]&lt;&gt;"",Datos3[[#This Row],[x2]]&lt;&gt;"",Datos3[[#This Row],[y2]]&lt;&gt;""),-(D4-B4)/(E4-C4),"")</calculatedColumnFormula>
    </tableColumn>
    <tableColumn id="9" name="1/m" dataDxfId="18">
      <calculatedColumnFormula>IF(Datos3[[#This Row],[m]]&lt;&gt;"",1/Datos3[[#This Row],[m]],"")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Datos32" displayName="Datos32" ref="A3:I19" totalsRowShown="0" headerRowDxfId="17">
  <autoFilter ref="A3:I19"/>
  <tableColumns count="9">
    <tableColumn id="1" name="Segmento" dataDxfId="16"/>
    <tableColumn id="2" name="x1" dataDxfId="15"/>
    <tableColumn id="3" name="y1" dataDxfId="14"/>
    <tableColumn id="4" name="x2" dataDxfId="13"/>
    <tableColumn id="5" name="y2" dataDxfId="12"/>
    <tableColumn id="6" name="xc" dataDxfId="11">
      <calculatedColumnFormula>(B4+D4)/2</calculatedColumnFormula>
    </tableColumn>
    <tableColumn id="7" name="yc" dataDxfId="10">
      <calculatedColumnFormula>(C4+E4)/2</calculatedColumnFormula>
    </tableColumn>
    <tableColumn id="8" name="m" dataDxfId="9">
      <calculatedColumnFormula>IF(AND(Datos32[[#This Row],[x1]]&lt;&gt;"",Datos32[[#This Row],[y1]]&lt;&gt;"",Datos32[[#This Row],[x2]]&lt;&gt;"",Datos32[[#This Row],[y2]]&lt;&gt;""),-(D4-B4)/(E4-C4),"")</calculatedColumnFormula>
    </tableColumn>
    <tableColumn id="9" name="1/m" dataDxfId="8">
      <calculatedColumnFormula>IF(Datos32[[#This Row],[m]]&lt;&gt;"",1/Datos32[[#This Row],[m]],"")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O26"/>
  <sheetViews>
    <sheetView showGridLines="0" tabSelected="1" workbookViewId="0">
      <selection activeCell="N11" sqref="N11"/>
    </sheetView>
  </sheetViews>
  <sheetFormatPr defaultRowHeight="15.75" x14ac:dyDescent="0.25"/>
  <sheetData>
    <row r="3" spans="2:2" ht="23.25" x14ac:dyDescent="0.35">
      <c r="B3" s="129" t="s">
        <v>74</v>
      </c>
    </row>
    <row r="4" spans="2:2" x14ac:dyDescent="0.25">
      <c r="B4" t="s">
        <v>82</v>
      </c>
    </row>
    <row r="5" spans="2:2" x14ac:dyDescent="0.25">
      <c r="B5" t="s">
        <v>83</v>
      </c>
    </row>
    <row r="7" spans="2:2" x14ac:dyDescent="0.25">
      <c r="B7" t="s">
        <v>73</v>
      </c>
    </row>
    <row r="8" spans="2:2" x14ac:dyDescent="0.25">
      <c r="B8" t="s">
        <v>75</v>
      </c>
    </row>
    <row r="11" spans="2:2" x14ac:dyDescent="0.25">
      <c r="B11" t="s">
        <v>85</v>
      </c>
    </row>
    <row r="12" spans="2:2" x14ac:dyDescent="0.25">
      <c r="B12" t="s">
        <v>84</v>
      </c>
    </row>
    <row r="13" spans="2:2" x14ac:dyDescent="0.25">
      <c r="B13" t="s">
        <v>76</v>
      </c>
    </row>
    <row r="18" spans="2:15" x14ac:dyDescent="0.25">
      <c r="B18" t="s">
        <v>86</v>
      </c>
    </row>
    <row r="19" spans="2:15" x14ac:dyDescent="0.25">
      <c r="B19" t="s">
        <v>77</v>
      </c>
    </row>
    <row r="20" spans="2:15" x14ac:dyDescent="0.25">
      <c r="B20" t="s">
        <v>88</v>
      </c>
    </row>
    <row r="21" spans="2:15" x14ac:dyDescent="0.25">
      <c r="B21" t="s">
        <v>87</v>
      </c>
    </row>
    <row r="24" spans="2:15" x14ac:dyDescent="0.25"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</row>
    <row r="26" spans="2:15" ht="23.25" x14ac:dyDescent="0.35">
      <c r="B26" s="129" t="s">
        <v>72</v>
      </c>
    </row>
  </sheetData>
  <sheetProtection sheet="1" objects="1" scenario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tabColor theme="4"/>
  </sheetPr>
  <dimension ref="A1:AI60"/>
  <sheetViews>
    <sheetView showGridLines="0" zoomScaleNormal="100" workbookViewId="0">
      <selection activeCell="B4" sqref="B4"/>
    </sheetView>
  </sheetViews>
  <sheetFormatPr defaultColWidth="11" defaultRowHeight="15.75" x14ac:dyDescent="0.25"/>
  <cols>
    <col min="1" max="1" width="11.125" customWidth="1"/>
    <col min="2" max="10" width="8.625" customWidth="1"/>
    <col min="11" max="11" width="9.625" customWidth="1"/>
    <col min="12" max="17" width="8.625" customWidth="1"/>
    <col min="19" max="19" width="10.125" customWidth="1"/>
    <col min="20" max="21" width="7.625" customWidth="1"/>
    <col min="22" max="35" width="7.875" bestFit="1" customWidth="1"/>
  </cols>
  <sheetData>
    <row r="1" spans="1:14" ht="16.5" thickBot="1" x14ac:dyDescent="0.3">
      <c r="B1" s="133" t="s">
        <v>15</v>
      </c>
      <c r="C1" s="134"/>
      <c r="D1" s="134"/>
      <c r="E1" s="135"/>
    </row>
    <row r="2" spans="1:14" ht="16.5" thickBot="1" x14ac:dyDescent="0.3">
      <c r="B2" s="138" t="s">
        <v>6</v>
      </c>
      <c r="C2" s="139"/>
      <c r="D2" s="136" t="s">
        <v>7</v>
      </c>
      <c r="E2" s="137"/>
      <c r="F2" s="138" t="s">
        <v>9</v>
      </c>
      <c r="G2" s="137"/>
      <c r="H2" s="140" t="s">
        <v>10</v>
      </c>
      <c r="I2" s="137"/>
    </row>
    <row r="3" spans="1:14" ht="21.75" thickBot="1" x14ac:dyDescent="0.4">
      <c r="A3" s="100" t="s">
        <v>8</v>
      </c>
      <c r="B3" s="75" t="s">
        <v>1</v>
      </c>
      <c r="C3" s="80" t="s">
        <v>0</v>
      </c>
      <c r="D3" s="81" t="s">
        <v>2</v>
      </c>
      <c r="E3" s="76" t="s">
        <v>3</v>
      </c>
      <c r="F3" s="75" t="s">
        <v>5</v>
      </c>
      <c r="G3" s="76" t="s">
        <v>4</v>
      </c>
      <c r="H3" s="75" t="s">
        <v>11</v>
      </c>
      <c r="I3" s="76" t="s">
        <v>44</v>
      </c>
      <c r="K3" s="19" t="s">
        <v>12</v>
      </c>
      <c r="L3" s="20"/>
      <c r="M3" s="21"/>
      <c r="N3" s="22"/>
    </row>
    <row r="4" spans="1:14" ht="18.75" customHeight="1" x14ac:dyDescent="0.25">
      <c r="A4" s="9">
        <v>1</v>
      </c>
      <c r="B4" s="92">
        <v>1854</v>
      </c>
      <c r="C4" s="93">
        <v>471</v>
      </c>
      <c r="D4" s="94">
        <v>1594</v>
      </c>
      <c r="E4" s="95">
        <v>320</v>
      </c>
      <c r="F4" s="26">
        <f>(B4+D4)/2</f>
        <v>1724</v>
      </c>
      <c r="G4" s="27">
        <f>(C4+E4)/2</f>
        <v>395.5</v>
      </c>
      <c r="H4" s="26">
        <f>IF(AND(Datos3[[#This Row],[x1]]&lt;&gt;"",Datos3[[#This Row],[y1]]&lt;&gt;"",Datos3[[#This Row],[x2]]&lt;&gt;"",Datos3[[#This Row],[y2]]&lt;&gt;""),-(D4-B4)/(E4-C4),"")</f>
        <v>-1.7218543046357615</v>
      </c>
      <c r="I4" s="27">
        <f>IF(Datos3[[#This Row],[m]]&lt;&gt;"",1/Datos3[[#This Row],[m]],"")</f>
        <v>-0.58076923076923082</v>
      </c>
      <c r="K4" s="18" t="s">
        <v>22</v>
      </c>
      <c r="L4" s="38">
        <f>IFERROR(TRIMMEAN(Cielo_x,0.5),"")</f>
        <v>1349.153102067309</v>
      </c>
      <c r="M4" s="18" t="s">
        <v>41</v>
      </c>
      <c r="N4" s="72">
        <f>IFERROR(AVERAGE(Centro_corr_x),"")</f>
        <v>1349.1498353746374</v>
      </c>
    </row>
    <row r="5" spans="1:14" ht="18.75" customHeight="1" thickBot="1" x14ac:dyDescent="0.3">
      <c r="A5" s="9">
        <v>2</v>
      </c>
      <c r="B5" s="96">
        <v>576</v>
      </c>
      <c r="C5" s="97">
        <v>417</v>
      </c>
      <c r="D5" s="98">
        <v>396</v>
      </c>
      <c r="E5" s="99">
        <v>764</v>
      </c>
      <c r="F5" s="26">
        <f t="shared" ref="F5:G15" si="0">(B5+D5)/2</f>
        <v>486</v>
      </c>
      <c r="G5" s="27">
        <f t="shared" si="0"/>
        <v>590.5</v>
      </c>
      <c r="H5" s="26">
        <f>IF(AND(Datos3[[#This Row],[x1]]&lt;&gt;"",Datos3[[#This Row],[y1]]&lt;&gt;"",Datos3[[#This Row],[x2]]&lt;&gt;"",Datos3[[#This Row],[y2]]&lt;&gt;""),-(D5-B5)/(E5-C5),"")</f>
        <v>0.51873198847262247</v>
      </c>
      <c r="I5" s="27">
        <f>IF(Datos3[[#This Row],[m]]&lt;&gt;"",1/Datos3[[#This Row],[m]],"")</f>
        <v>1.9277777777777778</v>
      </c>
      <c r="K5" s="14" t="s">
        <v>23</v>
      </c>
      <c r="L5" s="39">
        <f>IFERROR(TRIMMEAN(Cielo_y,0.5),"")</f>
        <v>1039.7393065198839</v>
      </c>
      <c r="M5" s="14" t="s">
        <v>40</v>
      </c>
      <c r="N5" s="73">
        <f>IFERROR(AVERAGE(Centro_corr_y),"")</f>
        <v>1039.8168343360137</v>
      </c>
    </row>
    <row r="6" spans="1:14" ht="18.75" customHeight="1" thickBot="1" x14ac:dyDescent="0.3">
      <c r="A6" s="9">
        <v>3</v>
      </c>
      <c r="B6" s="101">
        <v>395</v>
      </c>
      <c r="C6" s="102">
        <v>887</v>
      </c>
      <c r="D6" s="109">
        <v>410</v>
      </c>
      <c r="E6" s="110">
        <v>1268</v>
      </c>
      <c r="F6" s="26">
        <f t="shared" si="0"/>
        <v>402.5</v>
      </c>
      <c r="G6" s="27">
        <f t="shared" si="0"/>
        <v>1077.5</v>
      </c>
      <c r="H6" s="26">
        <f>IF(AND(Datos3[[#This Row],[x1]]&lt;&gt;"",Datos3[[#This Row],[y1]]&lt;&gt;"",Datos3[[#This Row],[x2]]&lt;&gt;"",Datos3[[#This Row],[y2]]&lt;&gt;""),-(D6-B6)/(E6-C6),"")</f>
        <v>-3.937007874015748E-2</v>
      </c>
      <c r="I6" s="27">
        <f>IF(Datos3[[#This Row],[m]]&lt;&gt;"",1/Datos3[[#This Row],[m]],"")</f>
        <v>-25.4</v>
      </c>
      <c r="K6" s="11" t="s">
        <v>26</v>
      </c>
      <c r="L6" s="11"/>
    </row>
    <row r="7" spans="1:14" ht="18.75" customHeight="1" x14ac:dyDescent="0.25">
      <c r="A7" s="9">
        <v>4</v>
      </c>
      <c r="B7" s="103">
        <v>1490</v>
      </c>
      <c r="C7" s="104">
        <v>1849</v>
      </c>
      <c r="D7" s="111">
        <v>1792</v>
      </c>
      <c r="E7" s="112">
        <v>1731</v>
      </c>
      <c r="F7" s="26">
        <f t="shared" si="0"/>
        <v>1641</v>
      </c>
      <c r="G7" s="27">
        <f t="shared" si="0"/>
        <v>1790</v>
      </c>
      <c r="H7" s="26">
        <f>IF(AND(Datos3[[#This Row],[x1]]&lt;&gt;"",Datos3[[#This Row],[y1]]&lt;&gt;"",Datos3[[#This Row],[x2]]&lt;&gt;"",Datos3[[#This Row],[y2]]&lt;&gt;""),-(D7-B7)/(E7-C7),"")</f>
        <v>2.5593220338983049</v>
      </c>
      <c r="I7" s="27">
        <f>IF(Datos3[[#This Row],[m]]&lt;&gt;"",1/Datos3[[#This Row],[m]],"")</f>
        <v>0.39072847682119205</v>
      </c>
      <c r="K7" s="13" t="s">
        <v>79</v>
      </c>
      <c r="L7" s="40">
        <f>IFERROR(_xlfn.STDEV.P(Cielo_x),"")</f>
        <v>1.6452010971284181</v>
      </c>
    </row>
    <row r="8" spans="1:14" ht="18.75" customHeight="1" thickBot="1" x14ac:dyDescent="0.3">
      <c r="A8" s="9">
        <v>5</v>
      </c>
      <c r="B8" s="105">
        <v>2295</v>
      </c>
      <c r="C8" s="106">
        <v>701</v>
      </c>
      <c r="D8" s="113">
        <v>2090</v>
      </c>
      <c r="E8" s="114">
        <v>361</v>
      </c>
      <c r="F8" s="26">
        <f t="shared" si="0"/>
        <v>2192.5</v>
      </c>
      <c r="G8" s="27">
        <f t="shared" si="0"/>
        <v>531</v>
      </c>
      <c r="H8" s="26">
        <f>IF(AND(Datos3[[#This Row],[x1]]&lt;&gt;"",Datos3[[#This Row],[y1]]&lt;&gt;"",Datos3[[#This Row],[x2]]&lt;&gt;"",Datos3[[#This Row],[y2]]&lt;&gt;""),-(D8-B8)/(E8-C8),"")</f>
        <v>-0.6029411764705882</v>
      </c>
      <c r="I8" s="27">
        <f>IF(Datos3[[#This Row],[m]]&lt;&gt;"",1/Datos3[[#This Row],[m]],"")</f>
        <v>-1.6585365853658538</v>
      </c>
      <c r="K8" s="14" t="s">
        <v>25</v>
      </c>
      <c r="L8" s="39">
        <f>IFERROR(_xlfn.STDEV.P(Cielo_y),"")</f>
        <v>1.2352537788824647</v>
      </c>
    </row>
    <row r="9" spans="1:14" ht="18.75" customHeight="1" thickBot="1" x14ac:dyDescent="0.3">
      <c r="A9" s="9">
        <v>6</v>
      </c>
      <c r="B9" s="103"/>
      <c r="C9" s="104"/>
      <c r="D9" s="111"/>
      <c r="E9" s="112"/>
      <c r="F9" s="26">
        <f t="shared" si="0"/>
        <v>0</v>
      </c>
      <c r="G9" s="27">
        <f t="shared" si="0"/>
        <v>0</v>
      </c>
      <c r="H9" s="26" t="str">
        <f>IF(AND(Datos3[[#This Row],[x1]]&lt;&gt;"",Datos3[[#This Row],[y1]]&lt;&gt;"",Datos3[[#This Row],[x2]]&lt;&gt;"",Datos3[[#This Row],[y2]]&lt;&gt;""),-(D9-B9)/(E9-C9),"")</f>
        <v/>
      </c>
      <c r="I9" s="27" t="str">
        <f>IF(Datos3[[#This Row],[m]]&lt;&gt;"",1/Datos3[[#This Row],[m]],"")</f>
        <v/>
      </c>
      <c r="K9" s="11" t="s">
        <v>78</v>
      </c>
      <c r="L9" s="11"/>
    </row>
    <row r="10" spans="1:14" ht="18.75" customHeight="1" x14ac:dyDescent="0.25">
      <c r="A10" s="9">
        <v>7</v>
      </c>
      <c r="B10" s="103"/>
      <c r="C10" s="104"/>
      <c r="D10" s="111"/>
      <c r="E10" s="112"/>
      <c r="F10" s="26">
        <f t="shared" si="0"/>
        <v>0</v>
      </c>
      <c r="G10" s="27">
        <f t="shared" si="0"/>
        <v>0</v>
      </c>
      <c r="H10" s="26" t="str">
        <f>IF(AND(Datos3[[#This Row],[x1]]&lt;&gt;"",Datos3[[#This Row],[y1]]&lt;&gt;"",Datos3[[#This Row],[x2]]&lt;&gt;"",Datos3[[#This Row],[y2]]&lt;&gt;""),-(D10-B10)/(E10-C10),"")</f>
        <v/>
      </c>
      <c r="I10" s="27" t="str">
        <f>IF(Datos3[[#This Row],[m]]&lt;&gt;"",1/Datos3[[#This Row],[m]],"")</f>
        <v/>
      </c>
      <c r="K10" s="131" t="s">
        <v>80</v>
      </c>
      <c r="L10" s="40">
        <f t="array" ref="L10">IFERROR(IF(_xlfn.STDEV.P(IF(Cielo_x&lt;_xlfn.PERCENTILE.INC(Cielo_x,1-(1/COUNT(Cielo_x))),IF(Cielo_x&gt;_xlfn.PERCENTILE.INC(Cielo_x,(1/COUNT(Cielo_x))),Cielo_x,""),""))=0,_xlfn.STDEV.P(Cielo_x),_xlfn.STDEV.P(IF(Cielo_x&lt;_xlfn.PERCENTILE.INC(Cielo_x,1-(1/COUNT(Cielo_x))),IF(Cielo_x&gt;_xlfn.PERCENTILE.INC(Cielo_x,(1/COUNT(Cielo_x))),Cielo_x,""),""))),0)</f>
        <v>1.0583998472985572</v>
      </c>
    </row>
    <row r="11" spans="1:14" ht="18.75" customHeight="1" thickBot="1" x14ac:dyDescent="0.3">
      <c r="A11" s="9">
        <v>8</v>
      </c>
      <c r="B11" s="105"/>
      <c r="C11" s="106"/>
      <c r="D11" s="113"/>
      <c r="E11" s="114"/>
      <c r="F11" s="26">
        <f t="shared" si="0"/>
        <v>0</v>
      </c>
      <c r="G11" s="27">
        <f t="shared" si="0"/>
        <v>0</v>
      </c>
      <c r="H11" s="26" t="str">
        <f>IF(AND(Datos3[[#This Row],[x1]]&lt;&gt;"",Datos3[[#This Row],[y1]]&lt;&gt;"",Datos3[[#This Row],[x2]]&lt;&gt;"",Datos3[[#This Row],[y2]]&lt;&gt;""),-(D11-B11)/(E11-C11),"")</f>
        <v/>
      </c>
      <c r="I11" s="27" t="str">
        <f>IF(Datos3[[#This Row],[m]]&lt;&gt;"",1/Datos3[[#This Row],[m]],"")</f>
        <v/>
      </c>
      <c r="K11" s="132" t="s">
        <v>81</v>
      </c>
      <c r="L11" s="39">
        <f t="array" ref="L11">IFERROR(IF(_xlfn.STDEV.P(IF(Cielo_y&lt;_xlfn.PERCENTILE.INC(Cielo_y,1-(1/COUNT(Cielo_y))),IF(Cielo_y&gt;_xlfn.PERCENTILE.INC(Cielo_y,(1/COUNT(Cielo_y))),Cielo_y,""),""))=0,_xlfn.STDEV.P(Cielo_y),_xlfn.STDEV.P(IF(Cielo_y&lt;_xlfn.PERCENTILE.INC(Cielo_y,1-(1/COUNT(Cielo_y))),IF(Cielo_y&gt;_xlfn.PERCENTILE.INC(Cielo_y,(1/COUNT(Cielo_y))),Cielo_y,""),""))),0)</f>
        <v>0.68448393504214433</v>
      </c>
    </row>
    <row r="12" spans="1:14" ht="18.75" customHeight="1" thickBot="1" x14ac:dyDescent="0.3">
      <c r="A12" s="9">
        <v>9</v>
      </c>
      <c r="B12" s="103"/>
      <c r="C12" s="104"/>
      <c r="D12" s="111"/>
      <c r="E12" s="112"/>
      <c r="F12" s="26">
        <f t="shared" si="0"/>
        <v>0</v>
      </c>
      <c r="G12" s="27">
        <f t="shared" si="0"/>
        <v>0</v>
      </c>
      <c r="H12" s="26" t="str">
        <f>IF(AND(Datos3[[#This Row],[x1]]&lt;&gt;"",Datos3[[#This Row],[y1]]&lt;&gt;"",Datos3[[#This Row],[x2]]&lt;&gt;"",Datos3[[#This Row],[y2]]&lt;&gt;""),-(D12-B12)/(E12-C12),"")</f>
        <v/>
      </c>
      <c r="I12" s="27" t="str">
        <f>IF(Datos3[[#This Row],[m]]&lt;&gt;"",1/Datos3[[#This Row],[m]],"")</f>
        <v/>
      </c>
      <c r="K12" s="11" t="s">
        <v>27</v>
      </c>
      <c r="L12" s="11"/>
    </row>
    <row r="13" spans="1:14" ht="18.75" customHeight="1" thickTop="1" x14ac:dyDescent="0.25">
      <c r="A13" s="9">
        <v>10</v>
      </c>
      <c r="B13" s="103"/>
      <c r="C13" s="104"/>
      <c r="D13" s="111"/>
      <c r="E13" s="112"/>
      <c r="F13" s="26">
        <f t="shared" si="0"/>
        <v>0</v>
      </c>
      <c r="G13" s="27">
        <f t="shared" si="0"/>
        <v>0</v>
      </c>
      <c r="H13" s="26" t="str">
        <f>IF(AND(Datos3[[#This Row],[x1]]&lt;&gt;"",Datos3[[#This Row],[y1]]&lt;&gt;"",Datos3[[#This Row],[x2]]&lt;&gt;"",Datos3[[#This Row],[y2]]&lt;&gt;""),-(D13-B13)/(E13-C13),"")</f>
        <v/>
      </c>
      <c r="I13" s="27" t="str">
        <f>IF(Datos3[[#This Row],[m]]&lt;&gt;"",1/Datos3[[#This Row],[m]],"")</f>
        <v/>
      </c>
      <c r="K13" s="79" t="s">
        <v>24</v>
      </c>
      <c r="L13" s="74">
        <v>1.5</v>
      </c>
    </row>
    <row r="14" spans="1:14" ht="18.75" customHeight="1" x14ac:dyDescent="0.25">
      <c r="A14" s="9">
        <v>11</v>
      </c>
      <c r="B14" s="105"/>
      <c r="C14" s="106"/>
      <c r="D14" s="113"/>
      <c r="E14" s="114"/>
      <c r="F14" s="26">
        <f t="shared" si="0"/>
        <v>0</v>
      </c>
      <c r="G14" s="27">
        <f t="shared" si="0"/>
        <v>0</v>
      </c>
      <c r="H14" s="26" t="str">
        <f>IF(AND(Datos3[[#This Row],[x1]]&lt;&gt;"",Datos3[[#This Row],[y1]]&lt;&gt;"",Datos3[[#This Row],[x2]]&lt;&gt;"",Datos3[[#This Row],[y2]]&lt;&gt;""),-(D14-B14)/(E14-C14),"")</f>
        <v/>
      </c>
      <c r="I14" s="27" t="str">
        <f>IF(Datos3[[#This Row],[m]]&lt;&gt;"",1/Datos3[[#This Row],[m]],"")</f>
        <v/>
      </c>
      <c r="K14" s="16" t="s">
        <v>30</v>
      </c>
      <c r="L14" s="41">
        <f>N_desv_std*desv_std_x</f>
        <v>1.5875997709478358</v>
      </c>
    </row>
    <row r="15" spans="1:14" ht="18.75" customHeight="1" thickBot="1" x14ac:dyDescent="0.3">
      <c r="A15" s="9">
        <v>12</v>
      </c>
      <c r="B15" s="103"/>
      <c r="C15" s="104"/>
      <c r="D15" s="111"/>
      <c r="E15" s="112"/>
      <c r="F15" s="26">
        <f t="shared" si="0"/>
        <v>0</v>
      </c>
      <c r="G15" s="27">
        <f t="shared" si="0"/>
        <v>0</v>
      </c>
      <c r="H15" s="26" t="str">
        <f>IF(AND(Datos3[[#This Row],[x1]]&lt;&gt;"",Datos3[[#This Row],[y1]]&lt;&gt;"",Datos3[[#This Row],[x2]]&lt;&gt;"",Datos3[[#This Row],[y2]]&lt;&gt;""),-(D15-B15)/(E15-C15),"")</f>
        <v/>
      </c>
      <c r="I15" s="27" t="str">
        <f>IF(Datos3[[#This Row],[m]]&lt;&gt;"",1/Datos3[[#This Row],[m]],"")</f>
        <v/>
      </c>
      <c r="K15" s="17" t="s">
        <v>31</v>
      </c>
      <c r="L15" s="42">
        <f>N_desv_std*desv_std_y</f>
        <v>1.0267259025632165</v>
      </c>
    </row>
    <row r="16" spans="1:14" ht="18.75" customHeight="1" thickTop="1" thickBot="1" x14ac:dyDescent="0.3">
      <c r="A16" s="9">
        <v>13</v>
      </c>
      <c r="B16" s="103"/>
      <c r="C16" s="104"/>
      <c r="D16" s="111"/>
      <c r="E16" s="112"/>
      <c r="F16" s="26">
        <f t="shared" ref="F16:G19" si="1">(B16+D16)/2</f>
        <v>0</v>
      </c>
      <c r="G16" s="27">
        <f t="shared" si="1"/>
        <v>0</v>
      </c>
      <c r="H16" s="26" t="str">
        <f>IF(AND(Datos3[[#This Row],[x1]]&lt;&gt;"",Datos3[[#This Row],[y1]]&lt;&gt;"",Datos3[[#This Row],[x2]]&lt;&gt;"",Datos3[[#This Row],[y2]]&lt;&gt;""),-(D16-B16)/(E16-C16),"")</f>
        <v/>
      </c>
      <c r="I16" s="27" t="str">
        <f>IF(Datos3[[#This Row],[m]]&lt;&gt;"",1/Datos3[[#This Row],[m]],"")</f>
        <v/>
      </c>
      <c r="K16" s="11" t="s">
        <v>28</v>
      </c>
      <c r="L16" s="11"/>
    </row>
    <row r="17" spans="1:35" ht="18.75" customHeight="1" thickTop="1" x14ac:dyDescent="0.25">
      <c r="A17" s="9">
        <v>14</v>
      </c>
      <c r="B17" s="105"/>
      <c r="C17" s="106"/>
      <c r="D17" s="113"/>
      <c r="E17" s="114"/>
      <c r="F17" s="26">
        <f t="shared" si="1"/>
        <v>0</v>
      </c>
      <c r="G17" s="27">
        <f t="shared" si="1"/>
        <v>0</v>
      </c>
      <c r="H17" s="26" t="str">
        <f>IF(AND(Datos3[[#This Row],[x1]]&lt;&gt;"",Datos3[[#This Row],[y1]]&lt;&gt;"",Datos3[[#This Row],[x2]]&lt;&gt;"",Datos3[[#This Row],[y2]]&lt;&gt;""),-(D17-B17)/(E17-C17),"")</f>
        <v/>
      </c>
      <c r="I17" s="27" t="str">
        <f>IF(Datos3[[#This Row],[m]]&lt;&gt;"",1/Datos3[[#This Row],[m]],"")</f>
        <v/>
      </c>
      <c r="K17" s="15" t="s">
        <v>29</v>
      </c>
      <c r="L17" s="43">
        <f>COUNT(Cielo_x)</f>
        <v>10</v>
      </c>
    </row>
    <row r="18" spans="1:35" ht="18.75" customHeight="1" x14ac:dyDescent="0.25">
      <c r="A18" s="9">
        <v>15</v>
      </c>
      <c r="B18" s="103"/>
      <c r="C18" s="104"/>
      <c r="D18" s="111"/>
      <c r="E18" s="112"/>
      <c r="F18" s="26">
        <f t="shared" si="1"/>
        <v>0</v>
      </c>
      <c r="G18" s="27">
        <f t="shared" si="1"/>
        <v>0</v>
      </c>
      <c r="H18" s="26" t="str">
        <f>IF(AND(Datos3[[#This Row],[x1]]&lt;&gt;"",Datos3[[#This Row],[y1]]&lt;&gt;"",Datos3[[#This Row],[x2]]&lt;&gt;"",Datos3[[#This Row],[y2]]&lt;&gt;""),-(D18-B18)/(E18-C18),"")</f>
        <v/>
      </c>
      <c r="I18" s="27" t="str">
        <f>IF(Datos3[[#This Row],[m]]&lt;&gt;"",1/Datos3[[#This Row],[m]],"")</f>
        <v/>
      </c>
      <c r="K18" s="16" t="s">
        <v>32</v>
      </c>
      <c r="L18" s="44">
        <f>COUNT(Centro_corr_x)</f>
        <v>8</v>
      </c>
    </row>
    <row r="19" spans="1:35" ht="18.75" customHeight="1" thickBot="1" x14ac:dyDescent="0.3">
      <c r="A19" s="10">
        <v>16</v>
      </c>
      <c r="B19" s="107"/>
      <c r="C19" s="108"/>
      <c r="D19" s="115"/>
      <c r="E19" s="116"/>
      <c r="F19" s="28">
        <f t="shared" si="1"/>
        <v>0</v>
      </c>
      <c r="G19" s="29">
        <f t="shared" si="1"/>
        <v>0</v>
      </c>
      <c r="H19" s="28" t="str">
        <f>IF(AND(Datos3[[#This Row],[x1]]&lt;&gt;"",Datos3[[#This Row],[y1]]&lt;&gt;"",Datos3[[#This Row],[x2]]&lt;&gt;"",Datos3[[#This Row],[y2]]&lt;&gt;""),-(D19-B19)/(E19-C19),"")</f>
        <v/>
      </c>
      <c r="I19" s="29" t="str">
        <f>IF(Datos3[[#This Row],[m]]&lt;&gt;"",1/Datos3[[#This Row],[m]],"")</f>
        <v/>
      </c>
      <c r="K19" s="17" t="s">
        <v>33</v>
      </c>
      <c r="L19" s="45">
        <f>COUNT(Centro_corr_y)</f>
        <v>7</v>
      </c>
    </row>
    <row r="21" spans="1:35" x14ac:dyDescent="0.25">
      <c r="P21" s="117"/>
    </row>
    <row r="22" spans="1:35" ht="18.75" x14ac:dyDescent="0.3">
      <c r="A22" s="2" t="s">
        <v>58</v>
      </c>
      <c r="P22" s="117"/>
    </row>
    <row r="24" spans="1:35" ht="16.5" thickBot="1" x14ac:dyDescent="0.3">
      <c r="A24" s="1" t="s">
        <v>13</v>
      </c>
      <c r="S24" s="1" t="s">
        <v>42</v>
      </c>
    </row>
    <row r="25" spans="1:35" ht="16.5" thickBot="1" x14ac:dyDescent="0.3">
      <c r="A25" s="4" t="s">
        <v>8</v>
      </c>
      <c r="B25" s="5">
        <v>1</v>
      </c>
      <c r="C25" s="6">
        <v>2</v>
      </c>
      <c r="D25" s="6">
        <v>3</v>
      </c>
      <c r="E25" s="6">
        <v>4</v>
      </c>
      <c r="F25" s="6">
        <v>5</v>
      </c>
      <c r="G25" s="6">
        <v>6</v>
      </c>
      <c r="H25" s="6">
        <v>7</v>
      </c>
      <c r="I25" s="6">
        <v>8</v>
      </c>
      <c r="J25" s="6">
        <v>9</v>
      </c>
      <c r="K25" s="6">
        <v>10</v>
      </c>
      <c r="L25" s="6">
        <v>11</v>
      </c>
      <c r="M25" s="6">
        <v>12</v>
      </c>
      <c r="N25" s="6">
        <v>13</v>
      </c>
      <c r="O25" s="6">
        <v>14</v>
      </c>
      <c r="P25" s="6">
        <v>15</v>
      </c>
      <c r="Q25" s="7">
        <v>16</v>
      </c>
      <c r="S25" s="4" t="s">
        <v>8</v>
      </c>
      <c r="T25" s="5">
        <v>1</v>
      </c>
      <c r="U25" s="6">
        <v>2</v>
      </c>
      <c r="V25" s="6">
        <v>3</v>
      </c>
      <c r="W25" s="6">
        <v>4</v>
      </c>
      <c r="X25" s="6">
        <v>5</v>
      </c>
      <c r="Y25" s="6">
        <v>6</v>
      </c>
      <c r="Z25" s="6">
        <v>7</v>
      </c>
      <c r="AA25" s="6">
        <v>8</v>
      </c>
      <c r="AB25" s="6">
        <v>9</v>
      </c>
      <c r="AC25" s="6">
        <v>10</v>
      </c>
      <c r="AD25" s="6">
        <v>11</v>
      </c>
      <c r="AE25" s="6">
        <v>12</v>
      </c>
      <c r="AF25" s="6">
        <v>13</v>
      </c>
      <c r="AG25" s="6">
        <v>14</v>
      </c>
      <c r="AH25" s="6">
        <v>15</v>
      </c>
      <c r="AI25" s="7">
        <v>16</v>
      </c>
    </row>
    <row r="26" spans="1:35" x14ac:dyDescent="0.25">
      <c r="A26" s="8">
        <v>1</v>
      </c>
      <c r="B26" s="30" t="str">
        <f>IF(AND($A26&lt;&gt;B$25,VLOOKUP(B$25,Datos3[],8,0)&lt;&gt;"",VLOOKUP($A26,Datos3[],8,0)&lt;&gt;""),(VLOOKUP(B$25,Datos3[],6,0)*VLOOKUP(B$25,Datos3[],8,0)-VLOOKUP($A26,Datos3[],6,0)*VLOOKUP($A26,Datos3[],8,0)-VLOOKUP(B$25,Datos3[],7,0)+VLOOKUP($A26,Datos3[],7,0))/(VLOOKUP(B$25,Datos3[],8,0)-VLOOKUP($A26,Datos3[],8,0)),"")</f>
        <v/>
      </c>
      <c r="C26" s="31">
        <f>IF(AND($A26&lt;C$25,VLOOKUP(C$25,Datos3[],8,0)&lt;&gt;"",VLOOKUP($A26,Datos3[],8,0)&lt;&gt;""),(VLOOKUP(C$25,Datos3[],6,0)*VLOOKUP(C$25,Datos3[],8,0)-VLOOKUP($A26,Datos3[],6,0)*VLOOKUP($A26,Datos3[],8,0)-VLOOKUP(C$25,Datos3[],7,0)+VLOOKUP($A26,Datos3[],7,0))/(VLOOKUP(C$25,Datos3[],8,0)-VLOOKUP($A26,Datos3[],8,0)),"")</f>
        <v>1350.3521720613287</v>
      </c>
      <c r="D26" s="31">
        <f>IF(AND($A26&lt;D$25,VLOOKUP(D$25,Datos3[],8,0)&lt;&gt;"",VLOOKUP($A26,Datos3[],8,0)&lt;&gt;""),(VLOOKUP(D$25,Datos3[],6,0)*VLOOKUP(D$25,Datos3[],8,0)-VLOOKUP($A26,Datos3[],6,0)*VLOOKUP($A26,Datos3[],8,0)-VLOOKUP(D$25,Datos3[],7,0)+VLOOKUP($A26,Datos3[],7,0))/(VLOOKUP(D$25,Datos3[],8,0)-VLOOKUP($A26,Datos3[],8,0)),"")</f>
        <v>1349.5700759336742</v>
      </c>
      <c r="E26" s="31">
        <f>IF(AND($A26&lt;E$25,VLOOKUP(E$25,Datos3[],8,0)&lt;&gt;"",VLOOKUP($A26,Datos3[],8,0)&lt;&gt;""),(VLOOKUP(E$25,Datos3[],6,0)*VLOOKUP(E$25,Datos3[],8,0)-VLOOKUP($A26,Datos3[],6,0)*VLOOKUP($A26,Datos3[],8,0)-VLOOKUP(E$25,Datos3[],7,0)+VLOOKUP($A26,Datos3[],7,0))/(VLOOKUP(E$25,Datos3[],8,0)-VLOOKUP($A26,Datos3[],8,0)),"")</f>
        <v>1348.6536928764319</v>
      </c>
      <c r="F26" s="31">
        <f>IF(AND($A26&lt;F$25,VLOOKUP(F$25,Datos3[],8,0)&lt;&gt;"",VLOOKUP($A26,Datos3[],8,0)&lt;&gt;""),(VLOOKUP(F$25,Datos3[],6,0)*VLOOKUP(F$25,Datos3[],8,0)-VLOOKUP($A26,Datos3[],6,0)*VLOOKUP($A26,Datos3[],8,0)-VLOOKUP(F$25,Datos3[],7,0)+VLOOKUP($A26,Datos3[],7,0))/(VLOOKUP(F$25,Datos3[],8,0)-VLOOKUP($A26,Datos3[],8,0)),"")</f>
        <v>1350.4429019061711</v>
      </c>
      <c r="G26" s="31" t="str">
        <f>IF(AND($A26&lt;G$25,VLOOKUP(G$25,Datos3[],8,0)&lt;&gt;"",VLOOKUP($A26,Datos3[],8,0)&lt;&gt;""),(VLOOKUP(G$25,Datos3[],6,0)*VLOOKUP(G$25,Datos3[],8,0)-VLOOKUP($A26,Datos3[],6,0)*VLOOKUP($A26,Datos3[],8,0)-VLOOKUP(G$25,Datos3[],7,0)+VLOOKUP($A26,Datos3[],7,0))/(VLOOKUP(G$25,Datos3[],8,0)-VLOOKUP($A26,Datos3[],8,0)),"")</f>
        <v/>
      </c>
      <c r="H26" s="31" t="str">
        <f>IF(AND($A26&lt;H$25,VLOOKUP(H$25,Datos3[],8,0)&lt;&gt;"",VLOOKUP($A26,Datos3[],8,0)&lt;&gt;""),(VLOOKUP(H$25,Datos3[],6,0)*VLOOKUP(H$25,Datos3[],8,0)-VLOOKUP($A26,Datos3[],6,0)*VLOOKUP($A26,Datos3[],8,0)-VLOOKUP(H$25,Datos3[],7,0)+VLOOKUP($A26,Datos3[],7,0))/(VLOOKUP(H$25,Datos3[],8,0)-VLOOKUP($A26,Datos3[],8,0)),"")</f>
        <v/>
      </c>
      <c r="I26" s="31" t="str">
        <f>IF(AND($A26&lt;I$25,VLOOKUP(I$25,Datos3[],8,0)&lt;&gt;"",VLOOKUP($A26,Datos3[],8,0)&lt;&gt;""),(VLOOKUP(I$25,Datos3[],6,0)*VLOOKUP(I$25,Datos3[],8,0)-VLOOKUP($A26,Datos3[],6,0)*VLOOKUP($A26,Datos3[],8,0)-VLOOKUP(I$25,Datos3[],7,0)+VLOOKUP($A26,Datos3[],7,0))/(VLOOKUP(I$25,Datos3[],8,0)-VLOOKUP($A26,Datos3[],8,0)),"")</f>
        <v/>
      </c>
      <c r="J26" s="31" t="str">
        <f>IF(AND($A26&lt;J$25,VLOOKUP(J$25,Datos3[],8,0)&lt;&gt;"",VLOOKUP($A26,Datos3[],8,0)&lt;&gt;""),(VLOOKUP(J$25,Datos3[],6,0)*VLOOKUP(J$25,Datos3[],8,0)-VLOOKUP($A26,Datos3[],6,0)*VLOOKUP($A26,Datos3[],8,0)-VLOOKUP(J$25,Datos3[],7,0)+VLOOKUP($A26,Datos3[],7,0))/(VLOOKUP(J$25,Datos3[],8,0)-VLOOKUP($A26,Datos3[],8,0)),"")</f>
        <v/>
      </c>
      <c r="K26" s="31" t="str">
        <f>IF(AND($A26&lt;K$25,VLOOKUP(K$25,Datos3[],8,0)&lt;&gt;"",VLOOKUP($A26,Datos3[],8,0)&lt;&gt;""),(VLOOKUP(K$25,Datos3[],6,0)*VLOOKUP(K$25,Datos3[],8,0)-VLOOKUP($A26,Datos3[],6,0)*VLOOKUP($A26,Datos3[],8,0)-VLOOKUP(K$25,Datos3[],7,0)+VLOOKUP($A26,Datos3[],7,0))/(VLOOKUP(K$25,Datos3[],8,0)-VLOOKUP($A26,Datos3[],8,0)),"")</f>
        <v/>
      </c>
      <c r="L26" s="31" t="str">
        <f>IF(AND($A26&lt;L$25,VLOOKUP(L$25,Datos3[],8,0)&lt;&gt;"",VLOOKUP($A26,Datos3[],8,0)&lt;&gt;""),(VLOOKUP(L$25,Datos3[],6,0)*VLOOKUP(L$25,Datos3[],8,0)-VLOOKUP($A26,Datos3[],6,0)*VLOOKUP($A26,Datos3[],8,0)-VLOOKUP(L$25,Datos3[],7,0)+VLOOKUP($A26,Datos3[],7,0))/(VLOOKUP(L$25,Datos3[],8,0)-VLOOKUP($A26,Datos3[],8,0)),"")</f>
        <v/>
      </c>
      <c r="M26" s="31" t="str">
        <f>IF(AND($A26&lt;M$25,VLOOKUP(M$25,Datos3[],8,0)&lt;&gt;"",VLOOKUP($A26,Datos3[],8,0)&lt;&gt;""),(VLOOKUP(M$25,Datos3[],6,0)*VLOOKUP(M$25,Datos3[],8,0)-VLOOKUP($A26,Datos3[],6,0)*VLOOKUP($A26,Datos3[],8,0)-VLOOKUP(M$25,Datos3[],7,0)+VLOOKUP($A26,Datos3[],7,0))/(VLOOKUP(M$25,Datos3[],8,0)-VLOOKUP($A26,Datos3[],8,0)),"")</f>
        <v/>
      </c>
      <c r="N26" s="31" t="str">
        <f>IF(AND($A26&lt;N$25,VLOOKUP(N$25,Datos3[],8,0)&lt;&gt;"",VLOOKUP($A26,Datos3[],8,0)&lt;&gt;""),(VLOOKUP(N$25,Datos3[],6,0)*VLOOKUP(N$25,Datos3[],8,0)-VLOOKUP($A26,Datos3[],6,0)*VLOOKUP($A26,Datos3[],8,0)-VLOOKUP(N$25,Datos3[],7,0)+VLOOKUP($A26,Datos3[],7,0))/(VLOOKUP(N$25,Datos3[],8,0)-VLOOKUP($A26,Datos3[],8,0)),"")</f>
        <v/>
      </c>
      <c r="O26" s="31" t="str">
        <f>IF(AND($A26&lt;O$25,VLOOKUP(O$25,Datos3[],8,0)&lt;&gt;"",VLOOKUP($A26,Datos3[],8,0)&lt;&gt;""),(VLOOKUP(O$25,Datos3[],6,0)*VLOOKUP(O$25,Datos3[],8,0)-VLOOKUP($A26,Datos3[],6,0)*VLOOKUP($A26,Datos3[],8,0)-VLOOKUP(O$25,Datos3[],7,0)+VLOOKUP($A26,Datos3[],7,0))/(VLOOKUP(O$25,Datos3[],8,0)-VLOOKUP($A26,Datos3[],8,0)),"")</f>
        <v/>
      </c>
      <c r="P26" s="31" t="str">
        <f>IF(AND($A26&lt;P$25,VLOOKUP(P$25,Datos3[],8,0)&lt;&gt;"",VLOOKUP($A26,Datos3[],8,0)&lt;&gt;""),(VLOOKUP(P$25,Datos3[],6,0)*VLOOKUP(P$25,Datos3[],8,0)-VLOOKUP($A26,Datos3[],6,0)*VLOOKUP($A26,Datos3[],8,0)-VLOOKUP(P$25,Datos3[],7,0)+VLOOKUP($A26,Datos3[],7,0))/(VLOOKUP(P$25,Datos3[],8,0)-VLOOKUP($A26,Datos3[],8,0)),"")</f>
        <v/>
      </c>
      <c r="Q26" s="31" t="str">
        <f>IF(AND($A26&lt;Q$25,VLOOKUP(Q$25,Datos3[],8,0)&lt;&gt;"",VLOOKUP($A26,Datos3[],8,0)&lt;&gt;""),(VLOOKUP(Q$25,Datos3[],6,0)*VLOOKUP(Q$25,Datos3[],8,0)-VLOOKUP($A26,Datos3[],6,0)*VLOOKUP($A26,Datos3[],8,0)-VLOOKUP(Q$25,Datos3[],7,0)+VLOOKUP($A26,Datos3[],7,0))/(VLOOKUP(Q$25,Datos3[],8,0)-VLOOKUP($A26,Datos3[],8,0)),"")</f>
        <v/>
      </c>
      <c r="S26" s="8">
        <v>1</v>
      </c>
      <c r="T26" s="34" t="str">
        <f t="shared" ref="T26:T41" si="2">IF(B26&lt;&gt;"",IF(ABS(B26-promedio_x)&lt;=(umbral_x),B26,""),"")</f>
        <v/>
      </c>
      <c r="U26" s="35">
        <f t="shared" ref="U26:U41" si="3">IF(C26&lt;&gt;"",IF(ABS(C26-promedio_x)&lt;=(umbral_x),C26,""),"")</f>
        <v>1350.3521720613287</v>
      </c>
      <c r="V26" s="35">
        <f t="shared" ref="V26:V41" si="4">IF(D26&lt;&gt;"",IF(ABS(D26-promedio_x)&lt;=(umbral_x),D26,""),"")</f>
        <v>1349.5700759336742</v>
      </c>
      <c r="W26" s="35">
        <f t="shared" ref="W26:W41" si="5">IF(E26&lt;&gt;"",IF(ABS(E26-promedio_x)&lt;=(umbral_x),E26,""),"")</f>
        <v>1348.6536928764319</v>
      </c>
      <c r="X26" s="35">
        <f t="shared" ref="X26:X41" si="6">IF(F26&lt;&gt;"",IF(ABS(F26-promedio_x)&lt;=(umbral_x),F26,""),"")</f>
        <v>1350.4429019061711</v>
      </c>
      <c r="Y26" s="35" t="str">
        <f t="shared" ref="Y26:Y41" si="7">IF(G26&lt;&gt;"",IF(ABS(G26-promedio_x)&lt;=(umbral_x),G26,""),"")</f>
        <v/>
      </c>
      <c r="Z26" s="35" t="str">
        <f t="shared" ref="Z26:Z41" si="8">IF(H26&lt;&gt;"",IF(ABS(H26-promedio_x)&lt;=(umbral_x),H26,""),"")</f>
        <v/>
      </c>
      <c r="AA26" s="35" t="str">
        <f t="shared" ref="AA26:AA41" si="9">IF(I26&lt;&gt;"",IF(ABS(I26-promedio_x)&lt;=(umbral_x),I26,""),"")</f>
        <v/>
      </c>
      <c r="AB26" s="35" t="str">
        <f t="shared" ref="AB26:AB41" si="10">IF(J26&lt;&gt;"",IF(ABS(J26-promedio_x)&lt;=(umbral_x),J26,""),"")</f>
        <v/>
      </c>
      <c r="AC26" s="35" t="str">
        <f t="shared" ref="AC26:AC41" si="11">IF(K26&lt;&gt;"",IF(ABS(K26-promedio_x)&lt;=(umbral_x),K26,""),"")</f>
        <v/>
      </c>
      <c r="AD26" s="35" t="str">
        <f t="shared" ref="AD26:AD41" si="12">IF(L26&lt;&gt;"",IF(ABS(L26-promedio_x)&lt;=(umbral_x),L26,""),"")</f>
        <v/>
      </c>
      <c r="AE26" s="35" t="str">
        <f t="shared" ref="AE26:AE41" si="13">IF(M26&lt;&gt;"",IF(ABS(M26-promedio_x)&lt;=(umbral_x),M26,""),"")</f>
        <v/>
      </c>
      <c r="AF26" s="35" t="str">
        <f t="shared" ref="AF26:AF41" si="14">IF(N26&lt;&gt;"",IF(ABS(N26-promedio_x)&lt;=(umbral_x),N26,""),"")</f>
        <v/>
      </c>
      <c r="AG26" s="35" t="str">
        <f t="shared" ref="AG26:AG41" si="15">IF(O26&lt;&gt;"",IF(ABS(O26-promedio_x)&lt;=(umbral_x),O26,""),"")</f>
        <v/>
      </c>
      <c r="AH26" s="35" t="str">
        <f t="shared" ref="AH26:AH41" si="16">IF(P26&lt;&gt;"",IF(ABS(P26-promedio_x)&lt;=(umbral_x),P26,""),"")</f>
        <v/>
      </c>
      <c r="AI26" s="35" t="str">
        <f t="shared" ref="AI26:AI41" si="17">IF(Q26&lt;&gt;"",IF(ABS(Q26-promedio_x)&lt;=(umbral_x),Q26,""),"")</f>
        <v/>
      </c>
    </row>
    <row r="27" spans="1:35" x14ac:dyDescent="0.25">
      <c r="A27" s="9">
        <v>2</v>
      </c>
      <c r="B27" s="32" t="str">
        <f>IF(AND($A27&lt;B$25,VLOOKUP(B$25,Datos3[],8,0)&lt;&gt;"",VLOOKUP($A27,Datos3[],8,0)&lt;&gt;""),(VLOOKUP(B$25,Datos3[],6,0)*VLOOKUP(B$25,Datos3[],8,0)-VLOOKUP($A27,Datos3[],6,0)*VLOOKUP($A27,Datos3[],8,0)-VLOOKUP(B$25,Datos3[],7,0)+VLOOKUP($A27,Datos3[],7,0))/(VLOOKUP(B$25,Datos3[],8,0)-VLOOKUP($A27,Datos3[],8,0)),"")</f>
        <v/>
      </c>
      <c r="C27" s="33" t="str">
        <f>IF(AND($A27&lt;C$25,VLOOKUP(C$25,Datos3[],8,0)&lt;&gt;"",VLOOKUP($A27,Datos3[],8,0)&lt;&gt;""),(VLOOKUP(C$25,Datos3[],6,0)*VLOOKUP(C$25,Datos3[],8,0)-VLOOKUP($A27,Datos3[],6,0)*VLOOKUP($A27,Datos3[],8,0)-VLOOKUP(C$25,Datos3[],7,0)+VLOOKUP($A27,Datos3[],7,0))/(VLOOKUP(C$25,Datos3[],8,0)-VLOOKUP($A27,Datos3[],8,0)),"")</f>
        <v/>
      </c>
      <c r="D27" s="33">
        <f>IF(AND($A27&lt;D$25,VLOOKUP(D$25,Datos3[],8,0)&lt;&gt;"",VLOOKUP($A27,Datos3[],8,0)&lt;&gt;""),(VLOOKUP(D$25,Datos3[],6,0)*VLOOKUP(D$25,Datos3[],8,0)-VLOOKUP($A27,Datos3[],6,0)*VLOOKUP($A27,Datos3[],8,0)-VLOOKUP(D$25,Datos3[],7,0)+VLOOKUP($A27,Datos3[],7,0))/(VLOOKUP(D$25,Datos3[],8,0)-VLOOKUP($A27,Datos3[],8,0)),"")</f>
        <v>1352.7099207155923</v>
      </c>
      <c r="E27" s="33">
        <f>IF(AND($A27&lt;E$25,VLOOKUP(E$25,Datos3[],8,0)&lt;&gt;"",VLOOKUP($A27,Datos3[],8,0)&lt;&gt;""),(VLOOKUP(E$25,Datos3[],6,0)*VLOOKUP(E$25,Datos3[],8,0)-VLOOKUP($A27,Datos3[],6,0)*VLOOKUP($A27,Datos3[],8,0)-VLOOKUP(E$25,Datos3[],7,0)+VLOOKUP($A27,Datos3[],7,0))/(VLOOKUP(E$25,Datos3[],8,0)-VLOOKUP($A27,Datos3[],8,0)),"")</f>
        <v>1346.7887473968929</v>
      </c>
      <c r="F27" s="33">
        <f>IF(AND($A27&lt;F$25,VLOOKUP(F$25,Datos3[],8,0)&lt;&gt;"",VLOOKUP($A27,Datos3[],8,0)&lt;&gt;""),(VLOOKUP(F$25,Datos3[],6,0)*VLOOKUP(F$25,Datos3[],8,0)-VLOOKUP($A27,Datos3[],6,0)*VLOOKUP($A27,Datos3[],8,0)-VLOOKUP(F$25,Datos3[],7,0)+VLOOKUP($A27,Datos3[],7,0))/(VLOOKUP(F$25,Datos3[],8,0)-VLOOKUP($A27,Datos3[],8,0)),"")</f>
        <v>1350.2616654702085</v>
      </c>
      <c r="G27" s="33" t="str">
        <f>IF(AND($A27&lt;G$25,VLOOKUP(G$25,Datos3[],8,0)&lt;&gt;"",VLOOKUP($A27,Datos3[],8,0)&lt;&gt;""),(VLOOKUP(G$25,Datos3[],6,0)*VLOOKUP(G$25,Datos3[],8,0)-VLOOKUP($A27,Datos3[],6,0)*VLOOKUP($A27,Datos3[],8,0)-VLOOKUP(G$25,Datos3[],7,0)+VLOOKUP($A27,Datos3[],7,0))/(VLOOKUP(G$25,Datos3[],8,0)-VLOOKUP($A27,Datos3[],8,0)),"")</f>
        <v/>
      </c>
      <c r="H27" s="33" t="str">
        <f>IF(AND($A27&lt;H$25,VLOOKUP(H$25,Datos3[],8,0)&lt;&gt;"",VLOOKUP($A27,Datos3[],8,0)&lt;&gt;""),(VLOOKUP(H$25,Datos3[],6,0)*VLOOKUP(H$25,Datos3[],8,0)-VLOOKUP($A27,Datos3[],6,0)*VLOOKUP($A27,Datos3[],8,0)-VLOOKUP(H$25,Datos3[],7,0)+VLOOKUP($A27,Datos3[],7,0))/(VLOOKUP(H$25,Datos3[],8,0)-VLOOKUP($A27,Datos3[],8,0)),"")</f>
        <v/>
      </c>
      <c r="I27" s="33" t="str">
        <f>IF(AND($A27&lt;I$25,VLOOKUP(I$25,Datos3[],8,0)&lt;&gt;"",VLOOKUP($A27,Datos3[],8,0)&lt;&gt;""),(VLOOKUP(I$25,Datos3[],6,0)*VLOOKUP(I$25,Datos3[],8,0)-VLOOKUP($A27,Datos3[],6,0)*VLOOKUP($A27,Datos3[],8,0)-VLOOKUP(I$25,Datos3[],7,0)+VLOOKUP($A27,Datos3[],7,0))/(VLOOKUP(I$25,Datos3[],8,0)-VLOOKUP($A27,Datos3[],8,0)),"")</f>
        <v/>
      </c>
      <c r="J27" s="33" t="str">
        <f>IF(AND($A27&lt;J$25,VLOOKUP(J$25,Datos3[],8,0)&lt;&gt;"",VLOOKUP($A27,Datos3[],8,0)&lt;&gt;""),(VLOOKUP(J$25,Datos3[],6,0)*VLOOKUP(J$25,Datos3[],8,0)-VLOOKUP($A27,Datos3[],6,0)*VLOOKUP($A27,Datos3[],8,0)-VLOOKUP(J$25,Datos3[],7,0)+VLOOKUP($A27,Datos3[],7,0))/(VLOOKUP(J$25,Datos3[],8,0)-VLOOKUP($A27,Datos3[],8,0)),"")</f>
        <v/>
      </c>
      <c r="K27" s="33" t="str">
        <f>IF(AND($A27&lt;K$25,VLOOKUP(K$25,Datos3[],8,0)&lt;&gt;"",VLOOKUP($A27,Datos3[],8,0)&lt;&gt;""),(VLOOKUP(K$25,Datos3[],6,0)*VLOOKUP(K$25,Datos3[],8,0)-VLOOKUP($A27,Datos3[],6,0)*VLOOKUP($A27,Datos3[],8,0)-VLOOKUP(K$25,Datos3[],7,0)+VLOOKUP($A27,Datos3[],7,0))/(VLOOKUP(K$25,Datos3[],8,0)-VLOOKUP($A27,Datos3[],8,0)),"")</f>
        <v/>
      </c>
      <c r="L27" s="33" t="str">
        <f>IF(AND($A27&lt;L$25,VLOOKUP(L$25,Datos3[],8,0)&lt;&gt;"",VLOOKUP($A27,Datos3[],8,0)&lt;&gt;""),(VLOOKUP(L$25,Datos3[],6,0)*VLOOKUP(L$25,Datos3[],8,0)-VLOOKUP($A27,Datos3[],6,0)*VLOOKUP($A27,Datos3[],8,0)-VLOOKUP(L$25,Datos3[],7,0)+VLOOKUP($A27,Datos3[],7,0))/(VLOOKUP(L$25,Datos3[],8,0)-VLOOKUP($A27,Datos3[],8,0)),"")</f>
        <v/>
      </c>
      <c r="M27" s="33" t="str">
        <f>IF(AND($A27&lt;M$25,VLOOKUP(M$25,Datos3[],8,0)&lt;&gt;"",VLOOKUP($A27,Datos3[],8,0)&lt;&gt;""),(VLOOKUP(M$25,Datos3[],6,0)*VLOOKUP(M$25,Datos3[],8,0)-VLOOKUP($A27,Datos3[],6,0)*VLOOKUP($A27,Datos3[],8,0)-VLOOKUP(M$25,Datos3[],7,0)+VLOOKUP($A27,Datos3[],7,0))/(VLOOKUP(M$25,Datos3[],8,0)-VLOOKUP($A27,Datos3[],8,0)),"")</f>
        <v/>
      </c>
      <c r="N27" s="33" t="str">
        <f>IF(AND($A27&lt;N$25,VLOOKUP(N$25,Datos3[],8,0)&lt;&gt;"",VLOOKUP($A27,Datos3[],8,0)&lt;&gt;""),(VLOOKUP(N$25,Datos3[],6,0)*VLOOKUP(N$25,Datos3[],8,0)-VLOOKUP($A27,Datos3[],6,0)*VLOOKUP($A27,Datos3[],8,0)-VLOOKUP(N$25,Datos3[],7,0)+VLOOKUP($A27,Datos3[],7,0))/(VLOOKUP(N$25,Datos3[],8,0)-VLOOKUP($A27,Datos3[],8,0)),"")</f>
        <v/>
      </c>
      <c r="O27" s="33" t="str">
        <f>IF(AND($A27&lt;O$25,VLOOKUP(O$25,Datos3[],8,0)&lt;&gt;"",VLOOKUP($A27,Datos3[],8,0)&lt;&gt;""),(VLOOKUP(O$25,Datos3[],6,0)*VLOOKUP(O$25,Datos3[],8,0)-VLOOKUP($A27,Datos3[],6,0)*VLOOKUP($A27,Datos3[],8,0)-VLOOKUP(O$25,Datos3[],7,0)+VLOOKUP($A27,Datos3[],7,0))/(VLOOKUP(O$25,Datos3[],8,0)-VLOOKUP($A27,Datos3[],8,0)),"")</f>
        <v/>
      </c>
      <c r="P27" s="33" t="str">
        <f>IF(AND($A27&lt;P$25,VLOOKUP(P$25,Datos3[],8,0)&lt;&gt;"",VLOOKUP($A27,Datos3[],8,0)&lt;&gt;""),(VLOOKUP(P$25,Datos3[],6,0)*VLOOKUP(P$25,Datos3[],8,0)-VLOOKUP($A27,Datos3[],6,0)*VLOOKUP($A27,Datos3[],8,0)-VLOOKUP(P$25,Datos3[],7,0)+VLOOKUP($A27,Datos3[],7,0))/(VLOOKUP(P$25,Datos3[],8,0)-VLOOKUP($A27,Datos3[],8,0)),"")</f>
        <v/>
      </c>
      <c r="Q27" s="33" t="str">
        <f>IF(AND($A27&lt;Q$25,VLOOKUP(Q$25,Datos3[],8,0)&lt;&gt;"",VLOOKUP($A27,Datos3[],8,0)&lt;&gt;""),(VLOOKUP(Q$25,Datos3[],6,0)*VLOOKUP(Q$25,Datos3[],8,0)-VLOOKUP($A27,Datos3[],6,0)*VLOOKUP($A27,Datos3[],8,0)-VLOOKUP(Q$25,Datos3[],7,0)+VLOOKUP($A27,Datos3[],7,0))/(VLOOKUP(Q$25,Datos3[],8,0)-VLOOKUP($A27,Datos3[],8,0)),"")</f>
        <v/>
      </c>
      <c r="S27" s="9">
        <v>2</v>
      </c>
      <c r="T27" s="36" t="str">
        <f t="shared" si="2"/>
        <v/>
      </c>
      <c r="U27" s="37" t="str">
        <f t="shared" si="3"/>
        <v/>
      </c>
      <c r="V27" s="37" t="str">
        <f t="shared" si="4"/>
        <v/>
      </c>
      <c r="W27" s="37" t="str">
        <f t="shared" si="5"/>
        <v/>
      </c>
      <c r="X27" s="37">
        <f t="shared" si="6"/>
        <v>1350.2616654702085</v>
      </c>
      <c r="Y27" s="37" t="str">
        <f t="shared" si="7"/>
        <v/>
      </c>
      <c r="Z27" s="37" t="str">
        <f t="shared" si="8"/>
        <v/>
      </c>
      <c r="AA27" s="37" t="str">
        <f t="shared" si="9"/>
        <v/>
      </c>
      <c r="AB27" s="37" t="str">
        <f t="shared" si="10"/>
        <v/>
      </c>
      <c r="AC27" s="37" t="str">
        <f t="shared" si="11"/>
        <v/>
      </c>
      <c r="AD27" s="37" t="str">
        <f t="shared" si="12"/>
        <v/>
      </c>
      <c r="AE27" s="37" t="str">
        <f t="shared" si="13"/>
        <v/>
      </c>
      <c r="AF27" s="37" t="str">
        <f t="shared" si="14"/>
        <v/>
      </c>
      <c r="AG27" s="37" t="str">
        <f t="shared" si="15"/>
        <v/>
      </c>
      <c r="AH27" s="37" t="str">
        <f t="shared" si="16"/>
        <v/>
      </c>
      <c r="AI27" s="37" t="str">
        <f t="shared" si="17"/>
        <v/>
      </c>
    </row>
    <row r="28" spans="1:35" x14ac:dyDescent="0.25">
      <c r="A28" s="9">
        <v>3</v>
      </c>
      <c r="B28" s="32" t="str">
        <f>IF(AND($A28&lt;B$25,VLOOKUP(B$25,Datos3[],8,0)&lt;&gt;"",VLOOKUP($A28,Datos3[],8,0)&lt;&gt;""),(VLOOKUP(B$25,Datos3[],6,0)*VLOOKUP(B$25,Datos3[],8,0)-VLOOKUP($A28,Datos3[],6,0)*VLOOKUP($A28,Datos3[],8,0)-VLOOKUP(B$25,Datos3[],7,0)+VLOOKUP($A28,Datos3[],7,0))/(VLOOKUP(B$25,Datos3[],8,0)-VLOOKUP($A28,Datos3[],8,0)),"")</f>
        <v/>
      </c>
      <c r="C28" s="33" t="str">
        <f>IF(AND($A28&lt;C$25,VLOOKUP(C$25,Datos3[],8,0)&lt;&gt;"",VLOOKUP($A28,Datos3[],8,0)&lt;&gt;""),(VLOOKUP(C$25,Datos3[],6,0)*VLOOKUP(C$25,Datos3[],8,0)-VLOOKUP($A28,Datos3[],6,0)*VLOOKUP($A28,Datos3[],8,0)-VLOOKUP(C$25,Datos3[],7,0)+VLOOKUP($A28,Datos3[],7,0))/(VLOOKUP(C$25,Datos3[],8,0)-VLOOKUP($A28,Datos3[],8,0)),"")</f>
        <v/>
      </c>
      <c r="D28" s="33" t="str">
        <f>IF(AND($A28&lt;D$25,VLOOKUP(D$25,Datos3[],8,0)&lt;&gt;"",VLOOKUP($A28,Datos3[],8,0)&lt;&gt;""),(VLOOKUP(D$25,Datos3[],6,0)*VLOOKUP(D$25,Datos3[],8,0)-VLOOKUP($A28,Datos3[],6,0)*VLOOKUP($A28,Datos3[],8,0)-VLOOKUP(D$25,Datos3[],7,0)+VLOOKUP($A28,Datos3[],7,0))/(VLOOKUP(D$25,Datos3[],8,0)-VLOOKUP($A28,Datos3[],8,0)),"")</f>
        <v/>
      </c>
      <c r="E28" s="33">
        <f>IF(AND($A28&lt;E$25,VLOOKUP(E$25,Datos3[],8,0)&lt;&gt;"",VLOOKUP($A28,Datos3[],8,0)&lt;&gt;""),(VLOOKUP(E$25,Datos3[],6,0)*VLOOKUP(E$25,Datos3[],8,0)-VLOOKUP($A28,Datos3[],6,0)*VLOOKUP($A28,Datos3[],8,0)-VLOOKUP(E$25,Datos3[],7,0)+VLOOKUP($A28,Datos3[],7,0))/(VLOOKUP(E$25,Datos3[],8,0)-VLOOKUP($A28,Datos3[],8,0)),"")</f>
        <v>1348.0603944124896</v>
      </c>
      <c r="F28" s="33">
        <f>IF(AND($A28&lt;F$25,VLOOKUP(F$25,Datos3[],8,0)&lt;&gt;"",VLOOKUP($A28,Datos3[],8,0)&lt;&gt;""),(VLOOKUP(F$25,Datos3[],6,0)*VLOOKUP(F$25,Datos3[],8,0)-VLOOKUP($A28,Datos3[],6,0)*VLOOKUP($A28,Datos3[],8,0)-VLOOKUP(F$25,Datos3[],7,0)+VLOOKUP($A28,Datos3[],7,0))/(VLOOKUP(F$25,Datos3[],8,0)-VLOOKUP($A28,Datos3[],8,0)),"")</f>
        <v>1347.8371686870764</v>
      </c>
      <c r="G28" s="33" t="str">
        <f>IF(AND($A28&lt;G$25,VLOOKUP(G$25,Datos3[],8,0)&lt;&gt;"",VLOOKUP($A28,Datos3[],8,0)&lt;&gt;""),(VLOOKUP(G$25,Datos3[],6,0)*VLOOKUP(G$25,Datos3[],8,0)-VLOOKUP($A28,Datos3[],6,0)*VLOOKUP($A28,Datos3[],8,0)-VLOOKUP(G$25,Datos3[],7,0)+VLOOKUP($A28,Datos3[],7,0))/(VLOOKUP(G$25,Datos3[],8,0)-VLOOKUP($A28,Datos3[],8,0)),"")</f>
        <v/>
      </c>
      <c r="H28" s="33" t="str">
        <f>IF(AND($A28&lt;H$25,VLOOKUP(H$25,Datos3[],8,0)&lt;&gt;"",VLOOKUP($A28,Datos3[],8,0)&lt;&gt;""),(VLOOKUP(H$25,Datos3[],6,0)*VLOOKUP(H$25,Datos3[],8,0)-VLOOKUP($A28,Datos3[],6,0)*VLOOKUP($A28,Datos3[],8,0)-VLOOKUP(H$25,Datos3[],7,0)+VLOOKUP($A28,Datos3[],7,0))/(VLOOKUP(H$25,Datos3[],8,0)-VLOOKUP($A28,Datos3[],8,0)),"")</f>
        <v/>
      </c>
      <c r="I28" s="33" t="str">
        <f>IF(AND($A28&lt;I$25,VLOOKUP(I$25,Datos3[],8,0)&lt;&gt;"",VLOOKUP($A28,Datos3[],8,0)&lt;&gt;""),(VLOOKUP(I$25,Datos3[],6,0)*VLOOKUP(I$25,Datos3[],8,0)-VLOOKUP($A28,Datos3[],6,0)*VLOOKUP($A28,Datos3[],8,0)-VLOOKUP(I$25,Datos3[],7,0)+VLOOKUP($A28,Datos3[],7,0))/(VLOOKUP(I$25,Datos3[],8,0)-VLOOKUP($A28,Datos3[],8,0)),"")</f>
        <v/>
      </c>
      <c r="J28" s="33" t="str">
        <f>IF(AND($A28&lt;J$25,VLOOKUP(J$25,Datos3[],8,0)&lt;&gt;"",VLOOKUP($A28,Datos3[],8,0)&lt;&gt;""),(VLOOKUP(J$25,Datos3[],6,0)*VLOOKUP(J$25,Datos3[],8,0)-VLOOKUP($A28,Datos3[],6,0)*VLOOKUP($A28,Datos3[],8,0)-VLOOKUP(J$25,Datos3[],7,0)+VLOOKUP($A28,Datos3[],7,0))/(VLOOKUP(J$25,Datos3[],8,0)-VLOOKUP($A28,Datos3[],8,0)),"")</f>
        <v/>
      </c>
      <c r="K28" s="33" t="str">
        <f>IF(AND($A28&lt;K$25,VLOOKUP(K$25,Datos3[],8,0)&lt;&gt;"",VLOOKUP($A28,Datos3[],8,0)&lt;&gt;""),(VLOOKUP(K$25,Datos3[],6,0)*VLOOKUP(K$25,Datos3[],8,0)-VLOOKUP($A28,Datos3[],6,0)*VLOOKUP($A28,Datos3[],8,0)-VLOOKUP(K$25,Datos3[],7,0)+VLOOKUP($A28,Datos3[],7,0))/(VLOOKUP(K$25,Datos3[],8,0)-VLOOKUP($A28,Datos3[],8,0)),"")</f>
        <v/>
      </c>
      <c r="L28" s="33" t="str">
        <f>IF(AND($A28&lt;L$25,VLOOKUP(L$25,Datos3[],8,0)&lt;&gt;"",VLOOKUP($A28,Datos3[],8,0)&lt;&gt;""),(VLOOKUP(L$25,Datos3[],6,0)*VLOOKUP(L$25,Datos3[],8,0)-VLOOKUP($A28,Datos3[],6,0)*VLOOKUP($A28,Datos3[],8,0)-VLOOKUP(L$25,Datos3[],7,0)+VLOOKUP($A28,Datos3[],7,0))/(VLOOKUP(L$25,Datos3[],8,0)-VLOOKUP($A28,Datos3[],8,0)),"")</f>
        <v/>
      </c>
      <c r="M28" s="33" t="str">
        <f>IF(AND($A28&lt;M$25,VLOOKUP(M$25,Datos3[],8,0)&lt;&gt;"",VLOOKUP($A28,Datos3[],8,0)&lt;&gt;""),(VLOOKUP(M$25,Datos3[],6,0)*VLOOKUP(M$25,Datos3[],8,0)-VLOOKUP($A28,Datos3[],6,0)*VLOOKUP($A28,Datos3[],8,0)-VLOOKUP(M$25,Datos3[],7,0)+VLOOKUP($A28,Datos3[],7,0))/(VLOOKUP(M$25,Datos3[],8,0)-VLOOKUP($A28,Datos3[],8,0)),"")</f>
        <v/>
      </c>
      <c r="N28" s="33" t="str">
        <f>IF(AND($A28&lt;N$25,VLOOKUP(N$25,Datos3[],8,0)&lt;&gt;"",VLOOKUP($A28,Datos3[],8,0)&lt;&gt;""),(VLOOKUP(N$25,Datos3[],6,0)*VLOOKUP(N$25,Datos3[],8,0)-VLOOKUP($A28,Datos3[],6,0)*VLOOKUP($A28,Datos3[],8,0)-VLOOKUP(N$25,Datos3[],7,0)+VLOOKUP($A28,Datos3[],7,0))/(VLOOKUP(N$25,Datos3[],8,0)-VLOOKUP($A28,Datos3[],8,0)),"")</f>
        <v/>
      </c>
      <c r="O28" s="33" t="str">
        <f>IF(AND($A28&lt;O$25,VLOOKUP(O$25,Datos3[],8,0)&lt;&gt;"",VLOOKUP($A28,Datos3[],8,0)&lt;&gt;""),(VLOOKUP(O$25,Datos3[],6,0)*VLOOKUP(O$25,Datos3[],8,0)-VLOOKUP($A28,Datos3[],6,0)*VLOOKUP($A28,Datos3[],8,0)-VLOOKUP(O$25,Datos3[],7,0)+VLOOKUP($A28,Datos3[],7,0))/(VLOOKUP(O$25,Datos3[],8,0)-VLOOKUP($A28,Datos3[],8,0)),"")</f>
        <v/>
      </c>
      <c r="P28" s="33" t="str">
        <f>IF(AND($A28&lt;P$25,VLOOKUP(P$25,Datos3[],8,0)&lt;&gt;"",VLOOKUP($A28,Datos3[],8,0)&lt;&gt;""),(VLOOKUP(P$25,Datos3[],6,0)*VLOOKUP(P$25,Datos3[],8,0)-VLOOKUP($A28,Datos3[],6,0)*VLOOKUP($A28,Datos3[],8,0)-VLOOKUP(P$25,Datos3[],7,0)+VLOOKUP($A28,Datos3[],7,0))/(VLOOKUP(P$25,Datos3[],8,0)-VLOOKUP($A28,Datos3[],8,0)),"")</f>
        <v/>
      </c>
      <c r="Q28" s="33" t="str">
        <f>IF(AND($A28&lt;Q$25,VLOOKUP(Q$25,Datos3[],8,0)&lt;&gt;"",VLOOKUP($A28,Datos3[],8,0)&lt;&gt;""),(VLOOKUP(Q$25,Datos3[],6,0)*VLOOKUP(Q$25,Datos3[],8,0)-VLOOKUP($A28,Datos3[],6,0)*VLOOKUP($A28,Datos3[],8,0)-VLOOKUP(Q$25,Datos3[],7,0)+VLOOKUP($A28,Datos3[],7,0))/(VLOOKUP(Q$25,Datos3[],8,0)-VLOOKUP($A28,Datos3[],8,0)),"")</f>
        <v/>
      </c>
      <c r="S28" s="9">
        <v>3</v>
      </c>
      <c r="T28" s="36" t="str">
        <f t="shared" si="2"/>
        <v/>
      </c>
      <c r="U28" s="37" t="str">
        <f t="shared" si="3"/>
        <v/>
      </c>
      <c r="V28" s="37" t="str">
        <f t="shared" si="4"/>
        <v/>
      </c>
      <c r="W28" s="37">
        <f t="shared" si="5"/>
        <v>1348.0603944124896</v>
      </c>
      <c r="X28" s="37">
        <f t="shared" si="6"/>
        <v>1347.8371686870764</v>
      </c>
      <c r="Y28" s="37" t="str">
        <f t="shared" si="7"/>
        <v/>
      </c>
      <c r="Z28" s="37" t="str">
        <f t="shared" si="8"/>
        <v/>
      </c>
      <c r="AA28" s="37" t="str">
        <f t="shared" si="9"/>
        <v/>
      </c>
      <c r="AB28" s="37" t="str">
        <f t="shared" si="10"/>
        <v/>
      </c>
      <c r="AC28" s="37" t="str">
        <f t="shared" si="11"/>
        <v/>
      </c>
      <c r="AD28" s="37" t="str">
        <f t="shared" si="12"/>
        <v/>
      </c>
      <c r="AE28" s="37" t="str">
        <f t="shared" si="13"/>
        <v/>
      </c>
      <c r="AF28" s="37" t="str">
        <f t="shared" si="14"/>
        <v/>
      </c>
      <c r="AG28" s="37" t="str">
        <f t="shared" si="15"/>
        <v/>
      </c>
      <c r="AH28" s="37" t="str">
        <f t="shared" si="16"/>
        <v/>
      </c>
      <c r="AI28" s="37" t="str">
        <f t="shared" si="17"/>
        <v/>
      </c>
    </row>
    <row r="29" spans="1:35" x14ac:dyDescent="0.25">
      <c r="A29" s="9">
        <v>4</v>
      </c>
      <c r="B29" s="32" t="str">
        <f>IF(AND($A29&lt;B$25,VLOOKUP(B$25,Datos3[],8,0)&lt;&gt;"",VLOOKUP($A29,Datos3[],8,0)&lt;&gt;""),(VLOOKUP(B$25,Datos3[],6,0)*VLOOKUP(B$25,Datos3[],8,0)-VLOOKUP($A29,Datos3[],6,0)*VLOOKUP($A29,Datos3[],8,0)-VLOOKUP(B$25,Datos3[],7,0)+VLOOKUP($A29,Datos3[],7,0))/(VLOOKUP(B$25,Datos3[],8,0)-VLOOKUP($A29,Datos3[],8,0)),"")</f>
        <v/>
      </c>
      <c r="C29" s="33" t="str">
        <f>IF(AND($A29&lt;C$25,VLOOKUP(C$25,Datos3[],8,0)&lt;&gt;"",VLOOKUP($A29,Datos3[],8,0)&lt;&gt;""),(VLOOKUP(C$25,Datos3[],6,0)*VLOOKUP(C$25,Datos3[],8,0)-VLOOKUP($A29,Datos3[],6,0)*VLOOKUP($A29,Datos3[],8,0)-VLOOKUP(C$25,Datos3[],7,0)+VLOOKUP($A29,Datos3[],7,0))/(VLOOKUP(C$25,Datos3[],8,0)-VLOOKUP($A29,Datos3[],8,0)),"")</f>
        <v/>
      </c>
      <c r="D29" s="33" t="str">
        <f>IF(AND($A29&lt;D$25,VLOOKUP(D$25,Datos3[],8,0)&lt;&gt;"",VLOOKUP($A29,Datos3[],8,0)&lt;&gt;""),(VLOOKUP(D$25,Datos3[],6,0)*VLOOKUP(D$25,Datos3[],8,0)-VLOOKUP($A29,Datos3[],6,0)*VLOOKUP($A29,Datos3[],8,0)-VLOOKUP(D$25,Datos3[],7,0)+VLOOKUP($A29,Datos3[],7,0))/(VLOOKUP(D$25,Datos3[],8,0)-VLOOKUP($A29,Datos3[],8,0)),"")</f>
        <v/>
      </c>
      <c r="E29" s="33" t="str">
        <f>IF(AND($A29&lt;E$25,VLOOKUP(E$25,Datos3[],8,0)&lt;&gt;"",VLOOKUP($A29,Datos3[],8,0)&lt;&gt;""),(VLOOKUP(E$25,Datos3[],6,0)*VLOOKUP(E$25,Datos3[],8,0)-VLOOKUP($A29,Datos3[],6,0)*VLOOKUP($A29,Datos3[],8,0)-VLOOKUP(E$25,Datos3[],7,0)+VLOOKUP($A29,Datos3[],7,0))/(VLOOKUP(E$25,Datos3[],8,0)-VLOOKUP($A29,Datos3[],8,0)),"")</f>
        <v/>
      </c>
      <c r="F29" s="33">
        <f>IF(AND($A29&lt;F$25,VLOOKUP(F$25,Datos3[],8,0)&lt;&gt;"",VLOOKUP($A29,Datos3[],8,0)&lt;&gt;""),(VLOOKUP(F$25,Datos3[],6,0)*VLOOKUP(F$25,Datos3[],8,0)-VLOOKUP($A29,Datos3[],6,0)*VLOOKUP($A29,Datos3[],8,0)-VLOOKUP(F$25,Datos3[],7,0)+VLOOKUP($A29,Datos3[],7,0))/(VLOOKUP(F$25,Datos3[],8,0)-VLOOKUP($A29,Datos3[],8,0)),"")</f>
        <v>1348.0206116497202</v>
      </c>
      <c r="G29" s="33" t="str">
        <f>IF(AND($A29&lt;G$25,VLOOKUP(G$25,Datos3[],8,0)&lt;&gt;"",VLOOKUP($A29,Datos3[],8,0)&lt;&gt;""),(VLOOKUP(G$25,Datos3[],6,0)*VLOOKUP(G$25,Datos3[],8,0)-VLOOKUP($A29,Datos3[],6,0)*VLOOKUP($A29,Datos3[],8,0)-VLOOKUP(G$25,Datos3[],7,0)+VLOOKUP($A29,Datos3[],7,0))/(VLOOKUP(G$25,Datos3[],8,0)-VLOOKUP($A29,Datos3[],8,0)),"")</f>
        <v/>
      </c>
      <c r="H29" s="33" t="str">
        <f>IF(AND($A29&lt;H$25,VLOOKUP(H$25,Datos3[],8,0)&lt;&gt;"",VLOOKUP($A29,Datos3[],8,0)&lt;&gt;""),(VLOOKUP(H$25,Datos3[],6,0)*VLOOKUP(H$25,Datos3[],8,0)-VLOOKUP($A29,Datos3[],6,0)*VLOOKUP($A29,Datos3[],8,0)-VLOOKUP(H$25,Datos3[],7,0)+VLOOKUP($A29,Datos3[],7,0))/(VLOOKUP(H$25,Datos3[],8,0)-VLOOKUP($A29,Datos3[],8,0)),"")</f>
        <v/>
      </c>
      <c r="I29" s="33" t="str">
        <f>IF(AND($A29&lt;I$25,VLOOKUP(I$25,Datos3[],8,0)&lt;&gt;"",VLOOKUP($A29,Datos3[],8,0)&lt;&gt;""),(VLOOKUP(I$25,Datos3[],6,0)*VLOOKUP(I$25,Datos3[],8,0)-VLOOKUP($A29,Datos3[],6,0)*VLOOKUP($A29,Datos3[],8,0)-VLOOKUP(I$25,Datos3[],7,0)+VLOOKUP($A29,Datos3[],7,0))/(VLOOKUP(I$25,Datos3[],8,0)-VLOOKUP($A29,Datos3[],8,0)),"")</f>
        <v/>
      </c>
      <c r="J29" s="33" t="str">
        <f>IF(AND($A29&lt;J$25,VLOOKUP(J$25,Datos3[],8,0)&lt;&gt;"",VLOOKUP($A29,Datos3[],8,0)&lt;&gt;""),(VLOOKUP(J$25,Datos3[],6,0)*VLOOKUP(J$25,Datos3[],8,0)-VLOOKUP($A29,Datos3[],6,0)*VLOOKUP($A29,Datos3[],8,0)-VLOOKUP(J$25,Datos3[],7,0)+VLOOKUP($A29,Datos3[],7,0))/(VLOOKUP(J$25,Datos3[],8,0)-VLOOKUP($A29,Datos3[],8,0)),"")</f>
        <v/>
      </c>
      <c r="K29" s="33" t="str">
        <f>IF(AND($A29&lt;K$25,VLOOKUP(K$25,Datos3[],8,0)&lt;&gt;"",VLOOKUP($A29,Datos3[],8,0)&lt;&gt;""),(VLOOKUP(K$25,Datos3[],6,0)*VLOOKUP(K$25,Datos3[],8,0)-VLOOKUP($A29,Datos3[],6,0)*VLOOKUP($A29,Datos3[],8,0)-VLOOKUP(K$25,Datos3[],7,0)+VLOOKUP($A29,Datos3[],7,0))/(VLOOKUP(K$25,Datos3[],8,0)-VLOOKUP($A29,Datos3[],8,0)),"")</f>
        <v/>
      </c>
      <c r="L29" s="33" t="str">
        <f>IF(AND($A29&lt;L$25,VLOOKUP(L$25,Datos3[],8,0)&lt;&gt;"",VLOOKUP($A29,Datos3[],8,0)&lt;&gt;""),(VLOOKUP(L$25,Datos3[],6,0)*VLOOKUP(L$25,Datos3[],8,0)-VLOOKUP($A29,Datos3[],6,0)*VLOOKUP($A29,Datos3[],8,0)-VLOOKUP(L$25,Datos3[],7,0)+VLOOKUP($A29,Datos3[],7,0))/(VLOOKUP(L$25,Datos3[],8,0)-VLOOKUP($A29,Datos3[],8,0)),"")</f>
        <v/>
      </c>
      <c r="M29" s="33" t="str">
        <f>IF(AND($A29&lt;M$25,VLOOKUP(M$25,Datos3[],8,0)&lt;&gt;"",VLOOKUP($A29,Datos3[],8,0)&lt;&gt;""),(VLOOKUP(M$25,Datos3[],6,0)*VLOOKUP(M$25,Datos3[],8,0)-VLOOKUP($A29,Datos3[],6,0)*VLOOKUP($A29,Datos3[],8,0)-VLOOKUP(M$25,Datos3[],7,0)+VLOOKUP($A29,Datos3[],7,0))/(VLOOKUP(M$25,Datos3[],8,0)-VLOOKUP($A29,Datos3[],8,0)),"")</f>
        <v/>
      </c>
      <c r="N29" s="33" t="str">
        <f>IF(AND($A29&lt;N$25,VLOOKUP(N$25,Datos3[],8,0)&lt;&gt;"",VLOOKUP($A29,Datos3[],8,0)&lt;&gt;""),(VLOOKUP(N$25,Datos3[],6,0)*VLOOKUP(N$25,Datos3[],8,0)-VLOOKUP($A29,Datos3[],6,0)*VLOOKUP($A29,Datos3[],8,0)-VLOOKUP(N$25,Datos3[],7,0)+VLOOKUP($A29,Datos3[],7,0))/(VLOOKUP(N$25,Datos3[],8,0)-VLOOKUP($A29,Datos3[],8,0)),"")</f>
        <v/>
      </c>
      <c r="O29" s="33" t="str">
        <f>IF(AND($A29&lt;O$25,VLOOKUP(O$25,Datos3[],8,0)&lt;&gt;"",VLOOKUP($A29,Datos3[],8,0)&lt;&gt;""),(VLOOKUP(O$25,Datos3[],6,0)*VLOOKUP(O$25,Datos3[],8,0)-VLOOKUP($A29,Datos3[],6,0)*VLOOKUP($A29,Datos3[],8,0)-VLOOKUP(O$25,Datos3[],7,0)+VLOOKUP($A29,Datos3[],7,0))/(VLOOKUP(O$25,Datos3[],8,0)-VLOOKUP($A29,Datos3[],8,0)),"")</f>
        <v/>
      </c>
      <c r="P29" s="33" t="str">
        <f>IF(AND($A29&lt;P$25,VLOOKUP(P$25,Datos3[],8,0)&lt;&gt;"",VLOOKUP($A29,Datos3[],8,0)&lt;&gt;""),(VLOOKUP(P$25,Datos3[],6,0)*VLOOKUP(P$25,Datos3[],8,0)-VLOOKUP($A29,Datos3[],6,0)*VLOOKUP($A29,Datos3[],8,0)-VLOOKUP(P$25,Datos3[],7,0)+VLOOKUP($A29,Datos3[],7,0))/(VLOOKUP(P$25,Datos3[],8,0)-VLOOKUP($A29,Datos3[],8,0)),"")</f>
        <v/>
      </c>
      <c r="Q29" s="33" t="str">
        <f>IF(AND($A29&lt;Q$25,VLOOKUP(Q$25,Datos3[],8,0)&lt;&gt;"",VLOOKUP($A29,Datos3[],8,0)&lt;&gt;""),(VLOOKUP(Q$25,Datos3[],6,0)*VLOOKUP(Q$25,Datos3[],8,0)-VLOOKUP($A29,Datos3[],6,0)*VLOOKUP($A29,Datos3[],8,0)-VLOOKUP(Q$25,Datos3[],7,0)+VLOOKUP($A29,Datos3[],7,0))/(VLOOKUP(Q$25,Datos3[],8,0)-VLOOKUP($A29,Datos3[],8,0)),"")</f>
        <v/>
      </c>
      <c r="S29" s="9">
        <v>4</v>
      </c>
      <c r="T29" s="36" t="str">
        <f t="shared" si="2"/>
        <v/>
      </c>
      <c r="U29" s="37" t="str">
        <f t="shared" si="3"/>
        <v/>
      </c>
      <c r="V29" s="37" t="str">
        <f t="shared" si="4"/>
        <v/>
      </c>
      <c r="W29" s="37" t="str">
        <f t="shared" si="5"/>
        <v/>
      </c>
      <c r="X29" s="37">
        <f t="shared" si="6"/>
        <v>1348.0206116497202</v>
      </c>
      <c r="Y29" s="37" t="str">
        <f t="shared" si="7"/>
        <v/>
      </c>
      <c r="Z29" s="37" t="str">
        <f t="shared" si="8"/>
        <v/>
      </c>
      <c r="AA29" s="37" t="str">
        <f t="shared" si="9"/>
        <v/>
      </c>
      <c r="AB29" s="37" t="str">
        <f t="shared" si="10"/>
        <v/>
      </c>
      <c r="AC29" s="37" t="str">
        <f t="shared" si="11"/>
        <v/>
      </c>
      <c r="AD29" s="37" t="str">
        <f t="shared" si="12"/>
        <v/>
      </c>
      <c r="AE29" s="37" t="str">
        <f t="shared" si="13"/>
        <v/>
      </c>
      <c r="AF29" s="37" t="str">
        <f t="shared" si="14"/>
        <v/>
      </c>
      <c r="AG29" s="37" t="str">
        <f t="shared" si="15"/>
        <v/>
      </c>
      <c r="AH29" s="37" t="str">
        <f t="shared" si="16"/>
        <v/>
      </c>
      <c r="AI29" s="37" t="str">
        <f t="shared" si="17"/>
        <v/>
      </c>
    </row>
    <row r="30" spans="1:35" x14ac:dyDescent="0.25">
      <c r="A30" s="9">
        <v>5</v>
      </c>
      <c r="B30" s="32" t="str">
        <f>IF(AND($A30&lt;B$25,VLOOKUP(B$25,Datos3[],8,0)&lt;&gt;"",VLOOKUP($A30,Datos3[],8,0)&lt;&gt;""),(VLOOKUP(B$25,Datos3[],6,0)*VLOOKUP(B$25,Datos3[],8,0)-VLOOKUP($A30,Datos3[],6,0)*VLOOKUP($A30,Datos3[],8,0)-VLOOKUP(B$25,Datos3[],7,0)+VLOOKUP($A30,Datos3[],7,0))/(VLOOKUP(B$25,Datos3[],8,0)-VLOOKUP($A30,Datos3[],8,0)),"")</f>
        <v/>
      </c>
      <c r="C30" s="33" t="str">
        <f>IF(AND($A30&lt;C$25,VLOOKUP(C$25,Datos3[],8,0)&lt;&gt;"",VLOOKUP($A30,Datos3[],8,0)&lt;&gt;""),(VLOOKUP(C$25,Datos3[],6,0)*VLOOKUP(C$25,Datos3[],8,0)-VLOOKUP($A30,Datos3[],6,0)*VLOOKUP($A30,Datos3[],8,0)-VLOOKUP(C$25,Datos3[],7,0)+VLOOKUP($A30,Datos3[],7,0))/(VLOOKUP(C$25,Datos3[],8,0)-VLOOKUP($A30,Datos3[],8,0)),"")</f>
        <v/>
      </c>
      <c r="D30" s="33" t="str">
        <f>IF(AND($A30&lt;D$25,VLOOKUP(D$25,Datos3[],8,0)&lt;&gt;"",VLOOKUP($A30,Datos3[],8,0)&lt;&gt;""),(VLOOKUP(D$25,Datos3[],6,0)*VLOOKUP(D$25,Datos3[],8,0)-VLOOKUP($A30,Datos3[],6,0)*VLOOKUP($A30,Datos3[],8,0)-VLOOKUP(D$25,Datos3[],7,0)+VLOOKUP($A30,Datos3[],7,0))/(VLOOKUP(D$25,Datos3[],8,0)-VLOOKUP($A30,Datos3[],8,0)),"")</f>
        <v/>
      </c>
      <c r="E30" s="33" t="str">
        <f>IF(AND($A30&lt;E$25,VLOOKUP(E$25,Datos3[],8,0)&lt;&gt;"",VLOOKUP($A30,Datos3[],8,0)&lt;&gt;""),(VLOOKUP(E$25,Datos3[],6,0)*VLOOKUP(E$25,Datos3[],8,0)-VLOOKUP($A30,Datos3[],6,0)*VLOOKUP($A30,Datos3[],8,0)-VLOOKUP(E$25,Datos3[],7,0)+VLOOKUP($A30,Datos3[],7,0))/(VLOOKUP(E$25,Datos3[],8,0)-VLOOKUP($A30,Datos3[],8,0)),"")</f>
        <v/>
      </c>
      <c r="F30" s="33" t="str">
        <f>IF(AND($A30&lt;F$25,VLOOKUP(F$25,Datos3[],8,0)&lt;&gt;"",VLOOKUP($A30,Datos3[],8,0)&lt;&gt;""),(VLOOKUP(F$25,Datos3[],6,0)*VLOOKUP(F$25,Datos3[],8,0)-VLOOKUP($A30,Datos3[],6,0)*VLOOKUP($A30,Datos3[],8,0)-VLOOKUP(F$25,Datos3[],7,0)+VLOOKUP($A30,Datos3[],7,0))/(VLOOKUP(F$25,Datos3[],8,0)-VLOOKUP($A30,Datos3[],8,0)),"")</f>
        <v/>
      </c>
      <c r="G30" s="33" t="str">
        <f>IF(AND($A30&lt;G$25,VLOOKUP(G$25,Datos3[],8,0)&lt;&gt;"",VLOOKUP($A30,Datos3[],8,0)&lt;&gt;""),(VLOOKUP(G$25,Datos3[],6,0)*VLOOKUP(G$25,Datos3[],8,0)-VLOOKUP($A30,Datos3[],6,0)*VLOOKUP($A30,Datos3[],8,0)-VLOOKUP(G$25,Datos3[],7,0)+VLOOKUP($A30,Datos3[],7,0))/(VLOOKUP(G$25,Datos3[],8,0)-VLOOKUP($A30,Datos3[],8,0)),"")</f>
        <v/>
      </c>
      <c r="H30" s="33" t="str">
        <f>IF(AND($A30&lt;H$25,VLOOKUP(H$25,Datos3[],8,0)&lt;&gt;"",VLOOKUP($A30,Datos3[],8,0)&lt;&gt;""),(VLOOKUP(H$25,Datos3[],6,0)*VLOOKUP(H$25,Datos3[],8,0)-VLOOKUP($A30,Datos3[],6,0)*VLOOKUP($A30,Datos3[],8,0)-VLOOKUP(H$25,Datos3[],7,0)+VLOOKUP($A30,Datos3[],7,0))/(VLOOKUP(H$25,Datos3[],8,0)-VLOOKUP($A30,Datos3[],8,0)),"")</f>
        <v/>
      </c>
      <c r="I30" s="33" t="str">
        <f>IF(AND($A30&lt;I$25,VLOOKUP(I$25,Datos3[],8,0)&lt;&gt;"",VLOOKUP($A30,Datos3[],8,0)&lt;&gt;""),(VLOOKUP(I$25,Datos3[],6,0)*VLOOKUP(I$25,Datos3[],8,0)-VLOOKUP($A30,Datos3[],6,0)*VLOOKUP($A30,Datos3[],8,0)-VLOOKUP(I$25,Datos3[],7,0)+VLOOKUP($A30,Datos3[],7,0))/(VLOOKUP(I$25,Datos3[],8,0)-VLOOKUP($A30,Datos3[],8,0)),"")</f>
        <v/>
      </c>
      <c r="J30" s="33" t="str">
        <f>IF(AND($A30&lt;J$25,VLOOKUP(J$25,Datos3[],8,0)&lt;&gt;"",VLOOKUP($A30,Datos3[],8,0)&lt;&gt;""),(VLOOKUP(J$25,Datos3[],6,0)*VLOOKUP(J$25,Datos3[],8,0)-VLOOKUP($A30,Datos3[],6,0)*VLOOKUP($A30,Datos3[],8,0)-VLOOKUP(J$25,Datos3[],7,0)+VLOOKUP($A30,Datos3[],7,0))/(VLOOKUP(J$25,Datos3[],8,0)-VLOOKUP($A30,Datos3[],8,0)),"")</f>
        <v/>
      </c>
      <c r="K30" s="33" t="str">
        <f>IF(AND($A30&lt;K$25,VLOOKUP(K$25,Datos3[],8,0)&lt;&gt;"",VLOOKUP($A30,Datos3[],8,0)&lt;&gt;""),(VLOOKUP(K$25,Datos3[],6,0)*VLOOKUP(K$25,Datos3[],8,0)-VLOOKUP($A30,Datos3[],6,0)*VLOOKUP($A30,Datos3[],8,0)-VLOOKUP(K$25,Datos3[],7,0)+VLOOKUP($A30,Datos3[],7,0))/(VLOOKUP(K$25,Datos3[],8,0)-VLOOKUP($A30,Datos3[],8,0)),"")</f>
        <v/>
      </c>
      <c r="L30" s="33" t="str">
        <f>IF(AND($A30&lt;L$25,VLOOKUP(L$25,Datos3[],8,0)&lt;&gt;"",VLOOKUP($A30,Datos3[],8,0)&lt;&gt;""),(VLOOKUP(L$25,Datos3[],6,0)*VLOOKUP(L$25,Datos3[],8,0)-VLOOKUP($A30,Datos3[],6,0)*VLOOKUP($A30,Datos3[],8,0)-VLOOKUP(L$25,Datos3[],7,0)+VLOOKUP($A30,Datos3[],7,0))/(VLOOKUP(L$25,Datos3[],8,0)-VLOOKUP($A30,Datos3[],8,0)),"")</f>
        <v/>
      </c>
      <c r="M30" s="33" t="str">
        <f>IF(AND($A30&lt;M$25,VLOOKUP(M$25,Datos3[],8,0)&lt;&gt;"",VLOOKUP($A30,Datos3[],8,0)&lt;&gt;""),(VLOOKUP(M$25,Datos3[],6,0)*VLOOKUP(M$25,Datos3[],8,0)-VLOOKUP($A30,Datos3[],6,0)*VLOOKUP($A30,Datos3[],8,0)-VLOOKUP(M$25,Datos3[],7,0)+VLOOKUP($A30,Datos3[],7,0))/(VLOOKUP(M$25,Datos3[],8,0)-VLOOKUP($A30,Datos3[],8,0)),"")</f>
        <v/>
      </c>
      <c r="N30" s="33" t="str">
        <f>IF(AND($A30&lt;N$25,VLOOKUP(N$25,Datos3[],8,0)&lt;&gt;"",VLOOKUP($A30,Datos3[],8,0)&lt;&gt;""),(VLOOKUP(N$25,Datos3[],6,0)*VLOOKUP(N$25,Datos3[],8,0)-VLOOKUP($A30,Datos3[],6,0)*VLOOKUP($A30,Datos3[],8,0)-VLOOKUP(N$25,Datos3[],7,0)+VLOOKUP($A30,Datos3[],7,0))/(VLOOKUP(N$25,Datos3[],8,0)-VLOOKUP($A30,Datos3[],8,0)),"")</f>
        <v/>
      </c>
      <c r="O30" s="33" t="str">
        <f>IF(AND($A30&lt;O$25,VLOOKUP(O$25,Datos3[],8,0)&lt;&gt;"",VLOOKUP($A30,Datos3[],8,0)&lt;&gt;""),(VLOOKUP(O$25,Datos3[],6,0)*VLOOKUP(O$25,Datos3[],8,0)-VLOOKUP($A30,Datos3[],6,0)*VLOOKUP($A30,Datos3[],8,0)-VLOOKUP(O$25,Datos3[],7,0)+VLOOKUP($A30,Datos3[],7,0))/(VLOOKUP(O$25,Datos3[],8,0)-VLOOKUP($A30,Datos3[],8,0)),"")</f>
        <v/>
      </c>
      <c r="P30" s="33" t="str">
        <f>IF(AND($A30&lt;P$25,VLOOKUP(P$25,Datos3[],8,0)&lt;&gt;"",VLOOKUP($A30,Datos3[],8,0)&lt;&gt;""),(VLOOKUP(P$25,Datos3[],6,0)*VLOOKUP(P$25,Datos3[],8,0)-VLOOKUP($A30,Datos3[],6,0)*VLOOKUP($A30,Datos3[],8,0)-VLOOKUP(P$25,Datos3[],7,0)+VLOOKUP($A30,Datos3[],7,0))/(VLOOKUP(P$25,Datos3[],8,0)-VLOOKUP($A30,Datos3[],8,0)),"")</f>
        <v/>
      </c>
      <c r="Q30" s="33" t="str">
        <f>IF(AND($A30&lt;Q$25,VLOOKUP(Q$25,Datos3[],8,0)&lt;&gt;"",VLOOKUP($A30,Datos3[],8,0)&lt;&gt;""),(VLOOKUP(Q$25,Datos3[],6,0)*VLOOKUP(Q$25,Datos3[],8,0)-VLOOKUP($A30,Datos3[],6,0)*VLOOKUP($A30,Datos3[],8,0)-VLOOKUP(Q$25,Datos3[],7,0)+VLOOKUP($A30,Datos3[],7,0))/(VLOOKUP(Q$25,Datos3[],8,0)-VLOOKUP($A30,Datos3[],8,0)),"")</f>
        <v/>
      </c>
      <c r="S30" s="9">
        <v>5</v>
      </c>
      <c r="T30" s="36" t="str">
        <f t="shared" si="2"/>
        <v/>
      </c>
      <c r="U30" s="37" t="str">
        <f t="shared" si="3"/>
        <v/>
      </c>
      <c r="V30" s="37" t="str">
        <f t="shared" si="4"/>
        <v/>
      </c>
      <c r="W30" s="37" t="str">
        <f t="shared" si="5"/>
        <v/>
      </c>
      <c r="X30" s="37" t="str">
        <f t="shared" si="6"/>
        <v/>
      </c>
      <c r="Y30" s="37" t="str">
        <f t="shared" si="7"/>
        <v/>
      </c>
      <c r="Z30" s="37" t="str">
        <f t="shared" si="8"/>
        <v/>
      </c>
      <c r="AA30" s="37" t="str">
        <f t="shared" si="9"/>
        <v/>
      </c>
      <c r="AB30" s="37" t="str">
        <f t="shared" si="10"/>
        <v/>
      </c>
      <c r="AC30" s="37" t="str">
        <f t="shared" si="11"/>
        <v/>
      </c>
      <c r="AD30" s="37" t="str">
        <f t="shared" si="12"/>
        <v/>
      </c>
      <c r="AE30" s="37" t="str">
        <f t="shared" si="13"/>
        <v/>
      </c>
      <c r="AF30" s="37" t="str">
        <f t="shared" si="14"/>
        <v/>
      </c>
      <c r="AG30" s="37" t="str">
        <f t="shared" si="15"/>
        <v/>
      </c>
      <c r="AH30" s="37" t="str">
        <f t="shared" si="16"/>
        <v/>
      </c>
      <c r="AI30" s="37" t="str">
        <f t="shared" si="17"/>
        <v/>
      </c>
    </row>
    <row r="31" spans="1:35" x14ac:dyDescent="0.25">
      <c r="A31" s="9">
        <v>6</v>
      </c>
      <c r="B31" s="32" t="str">
        <f>IF(AND($A31&lt;B$25,VLOOKUP(B$25,Datos3[],8,0)&lt;&gt;"",VLOOKUP($A31,Datos3[],8,0)&lt;&gt;""),(VLOOKUP(B$25,Datos3[],6,0)*VLOOKUP(B$25,Datos3[],8,0)-VLOOKUP($A31,Datos3[],6,0)*VLOOKUP($A31,Datos3[],8,0)-VLOOKUP(B$25,Datos3[],7,0)+VLOOKUP($A31,Datos3[],7,0))/(VLOOKUP(B$25,Datos3[],8,0)-VLOOKUP($A31,Datos3[],8,0)),"")</f>
        <v/>
      </c>
      <c r="C31" s="33" t="str">
        <f>IF(AND($A31&lt;C$25,VLOOKUP(C$25,Datos3[],8,0)&lt;&gt;"",VLOOKUP($A31,Datos3[],8,0)&lt;&gt;""),(VLOOKUP(C$25,Datos3[],6,0)*VLOOKUP(C$25,Datos3[],8,0)-VLOOKUP($A31,Datos3[],6,0)*VLOOKUP($A31,Datos3[],8,0)-VLOOKUP(C$25,Datos3[],7,0)+VLOOKUP($A31,Datos3[],7,0))/(VLOOKUP(C$25,Datos3[],8,0)-VLOOKUP($A31,Datos3[],8,0)),"")</f>
        <v/>
      </c>
      <c r="D31" s="33" t="str">
        <f>IF(AND($A31&lt;D$25,VLOOKUP(D$25,Datos3[],8,0)&lt;&gt;"",VLOOKUP($A31,Datos3[],8,0)&lt;&gt;""),(VLOOKUP(D$25,Datos3[],6,0)*VLOOKUP(D$25,Datos3[],8,0)-VLOOKUP($A31,Datos3[],6,0)*VLOOKUP($A31,Datos3[],8,0)-VLOOKUP(D$25,Datos3[],7,0)+VLOOKUP($A31,Datos3[],7,0))/(VLOOKUP(D$25,Datos3[],8,0)-VLOOKUP($A31,Datos3[],8,0)),"")</f>
        <v/>
      </c>
      <c r="E31" s="33" t="str">
        <f>IF(AND($A31&lt;E$25,VLOOKUP(E$25,Datos3[],8,0)&lt;&gt;"",VLOOKUP($A31,Datos3[],8,0)&lt;&gt;""),(VLOOKUP(E$25,Datos3[],6,0)*VLOOKUP(E$25,Datos3[],8,0)-VLOOKUP($A31,Datos3[],6,0)*VLOOKUP($A31,Datos3[],8,0)-VLOOKUP(E$25,Datos3[],7,0)+VLOOKUP($A31,Datos3[],7,0))/(VLOOKUP(E$25,Datos3[],8,0)-VLOOKUP($A31,Datos3[],8,0)),"")</f>
        <v/>
      </c>
      <c r="F31" s="33" t="str">
        <f>IF(AND($A31&lt;F$25,VLOOKUP(F$25,Datos3[],8,0)&lt;&gt;"",VLOOKUP($A31,Datos3[],8,0)&lt;&gt;""),(VLOOKUP(F$25,Datos3[],6,0)*VLOOKUP(F$25,Datos3[],8,0)-VLOOKUP($A31,Datos3[],6,0)*VLOOKUP($A31,Datos3[],8,0)-VLOOKUP(F$25,Datos3[],7,0)+VLOOKUP($A31,Datos3[],7,0))/(VLOOKUP(F$25,Datos3[],8,0)-VLOOKUP($A31,Datos3[],8,0)),"")</f>
        <v/>
      </c>
      <c r="G31" s="33" t="str">
        <f>IF(AND($A31&lt;G$25,VLOOKUP(G$25,Datos3[],8,0)&lt;&gt;"",VLOOKUP($A31,Datos3[],8,0)&lt;&gt;""),(VLOOKUP(G$25,Datos3[],6,0)*VLOOKUP(G$25,Datos3[],8,0)-VLOOKUP($A31,Datos3[],6,0)*VLOOKUP($A31,Datos3[],8,0)-VLOOKUP(G$25,Datos3[],7,0)+VLOOKUP($A31,Datos3[],7,0))/(VLOOKUP(G$25,Datos3[],8,0)-VLOOKUP($A31,Datos3[],8,0)),"")</f>
        <v/>
      </c>
      <c r="H31" s="33" t="str">
        <f>IF(AND($A31&lt;H$25,VLOOKUP(H$25,Datos3[],8,0)&lt;&gt;"",VLOOKUP($A31,Datos3[],8,0)&lt;&gt;""),(VLOOKUP(H$25,Datos3[],6,0)*VLOOKUP(H$25,Datos3[],8,0)-VLOOKUP($A31,Datos3[],6,0)*VLOOKUP($A31,Datos3[],8,0)-VLOOKUP(H$25,Datos3[],7,0)+VLOOKUP($A31,Datos3[],7,0))/(VLOOKUP(H$25,Datos3[],8,0)-VLOOKUP($A31,Datos3[],8,0)),"")</f>
        <v/>
      </c>
      <c r="I31" s="33" t="str">
        <f>IF(AND($A31&lt;I$25,VLOOKUP(I$25,Datos3[],8,0)&lt;&gt;"",VLOOKUP($A31,Datos3[],8,0)&lt;&gt;""),(VLOOKUP(I$25,Datos3[],6,0)*VLOOKUP(I$25,Datos3[],8,0)-VLOOKUP($A31,Datos3[],6,0)*VLOOKUP($A31,Datos3[],8,0)-VLOOKUP(I$25,Datos3[],7,0)+VLOOKUP($A31,Datos3[],7,0))/(VLOOKUP(I$25,Datos3[],8,0)-VLOOKUP($A31,Datos3[],8,0)),"")</f>
        <v/>
      </c>
      <c r="J31" s="33" t="str">
        <f>IF(AND($A31&lt;J$25,VLOOKUP(J$25,Datos3[],8,0)&lt;&gt;"",VLOOKUP($A31,Datos3[],8,0)&lt;&gt;""),(VLOOKUP(J$25,Datos3[],6,0)*VLOOKUP(J$25,Datos3[],8,0)-VLOOKUP($A31,Datos3[],6,0)*VLOOKUP($A31,Datos3[],8,0)-VLOOKUP(J$25,Datos3[],7,0)+VLOOKUP($A31,Datos3[],7,0))/(VLOOKUP(J$25,Datos3[],8,0)-VLOOKUP($A31,Datos3[],8,0)),"")</f>
        <v/>
      </c>
      <c r="K31" s="33" t="str">
        <f>IF(AND($A31&lt;K$25,VLOOKUP(K$25,Datos3[],8,0)&lt;&gt;"",VLOOKUP($A31,Datos3[],8,0)&lt;&gt;""),(VLOOKUP(K$25,Datos3[],6,0)*VLOOKUP(K$25,Datos3[],8,0)-VLOOKUP($A31,Datos3[],6,0)*VLOOKUP($A31,Datos3[],8,0)-VLOOKUP(K$25,Datos3[],7,0)+VLOOKUP($A31,Datos3[],7,0))/(VLOOKUP(K$25,Datos3[],8,0)-VLOOKUP($A31,Datos3[],8,0)),"")</f>
        <v/>
      </c>
      <c r="L31" s="33" t="str">
        <f>IF(AND($A31&lt;L$25,VLOOKUP(L$25,Datos3[],8,0)&lt;&gt;"",VLOOKUP($A31,Datos3[],8,0)&lt;&gt;""),(VLOOKUP(L$25,Datos3[],6,0)*VLOOKUP(L$25,Datos3[],8,0)-VLOOKUP($A31,Datos3[],6,0)*VLOOKUP($A31,Datos3[],8,0)-VLOOKUP(L$25,Datos3[],7,0)+VLOOKUP($A31,Datos3[],7,0))/(VLOOKUP(L$25,Datos3[],8,0)-VLOOKUP($A31,Datos3[],8,0)),"")</f>
        <v/>
      </c>
      <c r="M31" s="33" t="str">
        <f>IF(AND($A31&lt;M$25,VLOOKUP(M$25,Datos3[],8,0)&lt;&gt;"",VLOOKUP($A31,Datos3[],8,0)&lt;&gt;""),(VLOOKUP(M$25,Datos3[],6,0)*VLOOKUP(M$25,Datos3[],8,0)-VLOOKUP($A31,Datos3[],6,0)*VLOOKUP($A31,Datos3[],8,0)-VLOOKUP(M$25,Datos3[],7,0)+VLOOKUP($A31,Datos3[],7,0))/(VLOOKUP(M$25,Datos3[],8,0)-VLOOKUP($A31,Datos3[],8,0)),"")</f>
        <v/>
      </c>
      <c r="N31" s="33" t="str">
        <f>IF(AND($A31&lt;N$25,VLOOKUP(N$25,Datos3[],8,0)&lt;&gt;"",VLOOKUP($A31,Datos3[],8,0)&lt;&gt;""),(VLOOKUP(N$25,Datos3[],6,0)*VLOOKUP(N$25,Datos3[],8,0)-VLOOKUP($A31,Datos3[],6,0)*VLOOKUP($A31,Datos3[],8,0)-VLOOKUP(N$25,Datos3[],7,0)+VLOOKUP($A31,Datos3[],7,0))/(VLOOKUP(N$25,Datos3[],8,0)-VLOOKUP($A31,Datos3[],8,0)),"")</f>
        <v/>
      </c>
      <c r="O31" s="33" t="str">
        <f>IF(AND($A31&lt;O$25,VLOOKUP(O$25,Datos3[],8,0)&lt;&gt;"",VLOOKUP($A31,Datos3[],8,0)&lt;&gt;""),(VLOOKUP(O$25,Datos3[],6,0)*VLOOKUP(O$25,Datos3[],8,0)-VLOOKUP($A31,Datos3[],6,0)*VLOOKUP($A31,Datos3[],8,0)-VLOOKUP(O$25,Datos3[],7,0)+VLOOKUP($A31,Datos3[],7,0))/(VLOOKUP(O$25,Datos3[],8,0)-VLOOKUP($A31,Datos3[],8,0)),"")</f>
        <v/>
      </c>
      <c r="P31" s="33" t="str">
        <f>IF(AND($A31&lt;P$25,VLOOKUP(P$25,Datos3[],8,0)&lt;&gt;"",VLOOKUP($A31,Datos3[],8,0)&lt;&gt;""),(VLOOKUP(P$25,Datos3[],6,0)*VLOOKUP(P$25,Datos3[],8,0)-VLOOKUP($A31,Datos3[],6,0)*VLOOKUP($A31,Datos3[],8,0)-VLOOKUP(P$25,Datos3[],7,0)+VLOOKUP($A31,Datos3[],7,0))/(VLOOKUP(P$25,Datos3[],8,0)-VLOOKUP($A31,Datos3[],8,0)),"")</f>
        <v/>
      </c>
      <c r="Q31" s="33" t="str">
        <f>IF(AND($A31&lt;Q$25,VLOOKUP(Q$25,Datos3[],8,0)&lt;&gt;"",VLOOKUP($A31,Datos3[],8,0)&lt;&gt;""),(VLOOKUP(Q$25,Datos3[],6,0)*VLOOKUP(Q$25,Datos3[],8,0)-VLOOKUP($A31,Datos3[],6,0)*VLOOKUP($A31,Datos3[],8,0)-VLOOKUP(Q$25,Datos3[],7,0)+VLOOKUP($A31,Datos3[],7,0))/(VLOOKUP(Q$25,Datos3[],8,0)-VLOOKUP($A31,Datos3[],8,0)),"")</f>
        <v/>
      </c>
      <c r="S31" s="9">
        <v>6</v>
      </c>
      <c r="T31" s="36" t="str">
        <f t="shared" si="2"/>
        <v/>
      </c>
      <c r="U31" s="37" t="str">
        <f t="shared" si="3"/>
        <v/>
      </c>
      <c r="V31" s="37" t="str">
        <f t="shared" si="4"/>
        <v/>
      </c>
      <c r="W31" s="37" t="str">
        <f t="shared" si="5"/>
        <v/>
      </c>
      <c r="X31" s="37" t="str">
        <f t="shared" si="6"/>
        <v/>
      </c>
      <c r="Y31" s="37" t="str">
        <f t="shared" si="7"/>
        <v/>
      </c>
      <c r="Z31" s="37" t="str">
        <f t="shared" si="8"/>
        <v/>
      </c>
      <c r="AA31" s="37" t="str">
        <f t="shared" si="9"/>
        <v/>
      </c>
      <c r="AB31" s="37" t="str">
        <f t="shared" si="10"/>
        <v/>
      </c>
      <c r="AC31" s="37" t="str">
        <f t="shared" si="11"/>
        <v/>
      </c>
      <c r="AD31" s="37" t="str">
        <f t="shared" si="12"/>
        <v/>
      </c>
      <c r="AE31" s="37" t="str">
        <f t="shared" si="13"/>
        <v/>
      </c>
      <c r="AF31" s="37" t="str">
        <f t="shared" si="14"/>
        <v/>
      </c>
      <c r="AG31" s="37" t="str">
        <f t="shared" si="15"/>
        <v/>
      </c>
      <c r="AH31" s="37" t="str">
        <f t="shared" si="16"/>
        <v/>
      </c>
      <c r="AI31" s="37" t="str">
        <f t="shared" si="17"/>
        <v/>
      </c>
    </row>
    <row r="32" spans="1:35" x14ac:dyDescent="0.25">
      <c r="A32" s="9">
        <v>7</v>
      </c>
      <c r="B32" s="32" t="str">
        <f>IF(AND($A32&lt;B$25,VLOOKUP(B$25,Datos3[],8,0)&lt;&gt;"",VLOOKUP($A32,Datos3[],8,0)&lt;&gt;""),(VLOOKUP(B$25,Datos3[],6,0)*VLOOKUP(B$25,Datos3[],8,0)-VLOOKUP($A32,Datos3[],6,0)*VLOOKUP($A32,Datos3[],8,0)-VLOOKUP(B$25,Datos3[],7,0)+VLOOKUP($A32,Datos3[],7,0))/(VLOOKUP(B$25,Datos3[],8,0)-VLOOKUP($A32,Datos3[],8,0)),"")</f>
        <v/>
      </c>
      <c r="C32" s="33" t="str">
        <f>IF(AND($A32&lt;C$25,VLOOKUP(C$25,Datos3[],8,0)&lt;&gt;"",VLOOKUP($A32,Datos3[],8,0)&lt;&gt;""),(VLOOKUP(C$25,Datos3[],6,0)*VLOOKUP(C$25,Datos3[],8,0)-VLOOKUP($A32,Datos3[],6,0)*VLOOKUP($A32,Datos3[],8,0)-VLOOKUP(C$25,Datos3[],7,0)+VLOOKUP($A32,Datos3[],7,0))/(VLOOKUP(C$25,Datos3[],8,0)-VLOOKUP($A32,Datos3[],8,0)),"")</f>
        <v/>
      </c>
      <c r="D32" s="33" t="str">
        <f>IF(AND($A32&lt;D$25,VLOOKUP(D$25,Datos3[],8,0)&lt;&gt;"",VLOOKUP($A32,Datos3[],8,0)&lt;&gt;""),(VLOOKUP(D$25,Datos3[],6,0)*VLOOKUP(D$25,Datos3[],8,0)-VLOOKUP($A32,Datos3[],6,0)*VLOOKUP($A32,Datos3[],8,0)-VLOOKUP(D$25,Datos3[],7,0)+VLOOKUP($A32,Datos3[],7,0))/(VLOOKUP(D$25,Datos3[],8,0)-VLOOKUP($A32,Datos3[],8,0)),"")</f>
        <v/>
      </c>
      <c r="E32" s="33" t="str">
        <f>IF(AND($A32&lt;E$25,VLOOKUP(E$25,Datos3[],8,0)&lt;&gt;"",VLOOKUP($A32,Datos3[],8,0)&lt;&gt;""),(VLOOKUP(E$25,Datos3[],6,0)*VLOOKUP(E$25,Datos3[],8,0)-VLOOKUP($A32,Datos3[],6,0)*VLOOKUP($A32,Datos3[],8,0)-VLOOKUP(E$25,Datos3[],7,0)+VLOOKUP($A32,Datos3[],7,0))/(VLOOKUP(E$25,Datos3[],8,0)-VLOOKUP($A32,Datos3[],8,0)),"")</f>
        <v/>
      </c>
      <c r="F32" s="33" t="str">
        <f>IF(AND($A32&lt;F$25,VLOOKUP(F$25,Datos3[],8,0)&lt;&gt;"",VLOOKUP($A32,Datos3[],8,0)&lt;&gt;""),(VLOOKUP(F$25,Datos3[],6,0)*VLOOKUP(F$25,Datos3[],8,0)-VLOOKUP($A32,Datos3[],6,0)*VLOOKUP($A32,Datos3[],8,0)-VLOOKUP(F$25,Datos3[],7,0)+VLOOKUP($A32,Datos3[],7,0))/(VLOOKUP(F$25,Datos3[],8,0)-VLOOKUP($A32,Datos3[],8,0)),"")</f>
        <v/>
      </c>
      <c r="G32" s="33" t="str">
        <f>IF(AND($A32&lt;G$25,VLOOKUP(G$25,Datos3[],8,0)&lt;&gt;"",VLOOKUP($A32,Datos3[],8,0)&lt;&gt;""),(VLOOKUP(G$25,Datos3[],6,0)*VLOOKUP(G$25,Datos3[],8,0)-VLOOKUP($A32,Datos3[],6,0)*VLOOKUP($A32,Datos3[],8,0)-VLOOKUP(G$25,Datos3[],7,0)+VLOOKUP($A32,Datos3[],7,0))/(VLOOKUP(G$25,Datos3[],8,0)-VLOOKUP($A32,Datos3[],8,0)),"")</f>
        <v/>
      </c>
      <c r="H32" s="33" t="str">
        <f>IF(AND($A32&lt;H$25,VLOOKUP(H$25,Datos3[],8,0)&lt;&gt;"",VLOOKUP($A32,Datos3[],8,0)&lt;&gt;""),(VLOOKUP(H$25,Datos3[],6,0)*VLOOKUP(H$25,Datos3[],8,0)-VLOOKUP($A32,Datos3[],6,0)*VLOOKUP($A32,Datos3[],8,0)-VLOOKUP(H$25,Datos3[],7,0)+VLOOKUP($A32,Datos3[],7,0))/(VLOOKUP(H$25,Datos3[],8,0)-VLOOKUP($A32,Datos3[],8,0)),"")</f>
        <v/>
      </c>
      <c r="I32" s="33" t="str">
        <f>IF(AND($A32&lt;I$25,VLOOKUP(I$25,Datos3[],8,0)&lt;&gt;"",VLOOKUP($A32,Datos3[],8,0)&lt;&gt;""),(VLOOKUP(I$25,Datos3[],6,0)*VLOOKUP(I$25,Datos3[],8,0)-VLOOKUP($A32,Datos3[],6,0)*VLOOKUP($A32,Datos3[],8,0)-VLOOKUP(I$25,Datos3[],7,0)+VLOOKUP($A32,Datos3[],7,0))/(VLOOKUP(I$25,Datos3[],8,0)-VLOOKUP($A32,Datos3[],8,0)),"")</f>
        <v/>
      </c>
      <c r="J32" s="33" t="str">
        <f>IF(AND($A32&lt;J$25,VLOOKUP(J$25,Datos3[],8,0)&lt;&gt;"",VLOOKUP($A32,Datos3[],8,0)&lt;&gt;""),(VLOOKUP(J$25,Datos3[],6,0)*VLOOKUP(J$25,Datos3[],8,0)-VLOOKUP($A32,Datos3[],6,0)*VLOOKUP($A32,Datos3[],8,0)-VLOOKUP(J$25,Datos3[],7,0)+VLOOKUP($A32,Datos3[],7,0))/(VLOOKUP(J$25,Datos3[],8,0)-VLOOKUP($A32,Datos3[],8,0)),"")</f>
        <v/>
      </c>
      <c r="K32" s="33" t="str">
        <f>IF(AND($A32&lt;K$25,VLOOKUP(K$25,Datos3[],8,0)&lt;&gt;"",VLOOKUP($A32,Datos3[],8,0)&lt;&gt;""),(VLOOKUP(K$25,Datos3[],6,0)*VLOOKUP(K$25,Datos3[],8,0)-VLOOKUP($A32,Datos3[],6,0)*VLOOKUP($A32,Datos3[],8,0)-VLOOKUP(K$25,Datos3[],7,0)+VLOOKUP($A32,Datos3[],7,0))/(VLOOKUP(K$25,Datos3[],8,0)-VLOOKUP($A32,Datos3[],8,0)),"")</f>
        <v/>
      </c>
      <c r="L32" s="33" t="str">
        <f>IF(AND($A32&lt;L$25,VLOOKUP(L$25,Datos3[],8,0)&lt;&gt;"",VLOOKUP($A32,Datos3[],8,0)&lt;&gt;""),(VLOOKUP(L$25,Datos3[],6,0)*VLOOKUP(L$25,Datos3[],8,0)-VLOOKUP($A32,Datos3[],6,0)*VLOOKUP($A32,Datos3[],8,0)-VLOOKUP(L$25,Datos3[],7,0)+VLOOKUP($A32,Datos3[],7,0))/(VLOOKUP(L$25,Datos3[],8,0)-VLOOKUP($A32,Datos3[],8,0)),"")</f>
        <v/>
      </c>
      <c r="M32" s="33" t="str">
        <f>IF(AND($A32&lt;M$25,VLOOKUP(M$25,Datos3[],8,0)&lt;&gt;"",VLOOKUP($A32,Datos3[],8,0)&lt;&gt;""),(VLOOKUP(M$25,Datos3[],6,0)*VLOOKUP(M$25,Datos3[],8,0)-VLOOKUP($A32,Datos3[],6,0)*VLOOKUP($A32,Datos3[],8,0)-VLOOKUP(M$25,Datos3[],7,0)+VLOOKUP($A32,Datos3[],7,0))/(VLOOKUP(M$25,Datos3[],8,0)-VLOOKUP($A32,Datos3[],8,0)),"")</f>
        <v/>
      </c>
      <c r="N32" s="33" t="str">
        <f>IF(AND($A32&lt;N$25,VLOOKUP(N$25,Datos3[],8,0)&lt;&gt;"",VLOOKUP($A32,Datos3[],8,0)&lt;&gt;""),(VLOOKUP(N$25,Datos3[],6,0)*VLOOKUP(N$25,Datos3[],8,0)-VLOOKUP($A32,Datos3[],6,0)*VLOOKUP($A32,Datos3[],8,0)-VLOOKUP(N$25,Datos3[],7,0)+VLOOKUP($A32,Datos3[],7,0))/(VLOOKUP(N$25,Datos3[],8,0)-VLOOKUP($A32,Datos3[],8,0)),"")</f>
        <v/>
      </c>
      <c r="O32" s="33" t="str">
        <f>IF(AND($A32&lt;O$25,VLOOKUP(O$25,Datos3[],8,0)&lt;&gt;"",VLOOKUP($A32,Datos3[],8,0)&lt;&gt;""),(VLOOKUP(O$25,Datos3[],6,0)*VLOOKUP(O$25,Datos3[],8,0)-VLOOKUP($A32,Datos3[],6,0)*VLOOKUP($A32,Datos3[],8,0)-VLOOKUP(O$25,Datos3[],7,0)+VLOOKUP($A32,Datos3[],7,0))/(VLOOKUP(O$25,Datos3[],8,0)-VLOOKUP($A32,Datos3[],8,0)),"")</f>
        <v/>
      </c>
      <c r="P32" s="33" t="str">
        <f>IF(AND($A32&lt;P$25,VLOOKUP(P$25,Datos3[],8,0)&lt;&gt;"",VLOOKUP($A32,Datos3[],8,0)&lt;&gt;""),(VLOOKUP(P$25,Datos3[],6,0)*VLOOKUP(P$25,Datos3[],8,0)-VLOOKUP($A32,Datos3[],6,0)*VLOOKUP($A32,Datos3[],8,0)-VLOOKUP(P$25,Datos3[],7,0)+VLOOKUP($A32,Datos3[],7,0))/(VLOOKUP(P$25,Datos3[],8,0)-VLOOKUP($A32,Datos3[],8,0)),"")</f>
        <v/>
      </c>
      <c r="Q32" s="33" t="str">
        <f>IF(AND($A32&lt;Q$25,VLOOKUP(Q$25,Datos3[],8,0)&lt;&gt;"",VLOOKUP($A32,Datos3[],8,0)&lt;&gt;""),(VLOOKUP(Q$25,Datos3[],6,0)*VLOOKUP(Q$25,Datos3[],8,0)-VLOOKUP($A32,Datos3[],6,0)*VLOOKUP($A32,Datos3[],8,0)-VLOOKUP(Q$25,Datos3[],7,0)+VLOOKUP($A32,Datos3[],7,0))/(VLOOKUP(Q$25,Datos3[],8,0)-VLOOKUP($A32,Datos3[],8,0)),"")</f>
        <v/>
      </c>
      <c r="S32" s="9">
        <v>7</v>
      </c>
      <c r="T32" s="36" t="str">
        <f t="shared" si="2"/>
        <v/>
      </c>
      <c r="U32" s="37" t="str">
        <f t="shared" si="3"/>
        <v/>
      </c>
      <c r="V32" s="37" t="str">
        <f t="shared" si="4"/>
        <v/>
      </c>
      <c r="W32" s="37" t="str">
        <f t="shared" si="5"/>
        <v/>
      </c>
      <c r="X32" s="37" t="str">
        <f t="shared" si="6"/>
        <v/>
      </c>
      <c r="Y32" s="37" t="str">
        <f t="shared" si="7"/>
        <v/>
      </c>
      <c r="Z32" s="37" t="str">
        <f t="shared" si="8"/>
        <v/>
      </c>
      <c r="AA32" s="37" t="str">
        <f t="shared" si="9"/>
        <v/>
      </c>
      <c r="AB32" s="37" t="str">
        <f t="shared" si="10"/>
        <v/>
      </c>
      <c r="AC32" s="37" t="str">
        <f t="shared" si="11"/>
        <v/>
      </c>
      <c r="AD32" s="37" t="str">
        <f t="shared" si="12"/>
        <v/>
      </c>
      <c r="AE32" s="37" t="str">
        <f t="shared" si="13"/>
        <v/>
      </c>
      <c r="AF32" s="37" t="str">
        <f t="shared" si="14"/>
        <v/>
      </c>
      <c r="AG32" s="37" t="str">
        <f t="shared" si="15"/>
        <v/>
      </c>
      <c r="AH32" s="37" t="str">
        <f t="shared" si="16"/>
        <v/>
      </c>
      <c r="AI32" s="37" t="str">
        <f t="shared" si="17"/>
        <v/>
      </c>
    </row>
    <row r="33" spans="1:35" x14ac:dyDescent="0.25">
      <c r="A33" s="9">
        <v>8</v>
      </c>
      <c r="B33" s="32" t="str">
        <f>IF(AND($A33&lt;B$25,VLOOKUP(B$25,Datos3[],8,0)&lt;&gt;"",VLOOKUP($A33,Datos3[],8,0)&lt;&gt;""),(VLOOKUP(B$25,Datos3[],6,0)*VLOOKUP(B$25,Datos3[],8,0)-VLOOKUP($A33,Datos3[],6,0)*VLOOKUP($A33,Datos3[],8,0)-VLOOKUP(B$25,Datos3[],7,0)+VLOOKUP($A33,Datos3[],7,0))/(VLOOKUP(B$25,Datos3[],8,0)-VLOOKUP($A33,Datos3[],8,0)),"")</f>
        <v/>
      </c>
      <c r="C33" s="33" t="str">
        <f>IF(AND($A33&lt;C$25,VLOOKUP(C$25,Datos3[],8,0)&lt;&gt;"",VLOOKUP($A33,Datos3[],8,0)&lt;&gt;""),(VLOOKUP(C$25,Datos3[],6,0)*VLOOKUP(C$25,Datos3[],8,0)-VLOOKUP($A33,Datos3[],6,0)*VLOOKUP($A33,Datos3[],8,0)-VLOOKUP(C$25,Datos3[],7,0)+VLOOKUP($A33,Datos3[],7,0))/(VLOOKUP(C$25,Datos3[],8,0)-VLOOKUP($A33,Datos3[],8,0)),"")</f>
        <v/>
      </c>
      <c r="D33" s="33" t="str">
        <f>IF(AND($A33&lt;D$25,VLOOKUP(D$25,Datos3[],8,0)&lt;&gt;"",VLOOKUP($A33,Datos3[],8,0)&lt;&gt;""),(VLOOKUP(D$25,Datos3[],6,0)*VLOOKUP(D$25,Datos3[],8,0)-VLOOKUP($A33,Datos3[],6,0)*VLOOKUP($A33,Datos3[],8,0)-VLOOKUP(D$25,Datos3[],7,0)+VLOOKUP($A33,Datos3[],7,0))/(VLOOKUP(D$25,Datos3[],8,0)-VLOOKUP($A33,Datos3[],8,0)),"")</f>
        <v/>
      </c>
      <c r="E33" s="33" t="str">
        <f>IF(AND($A33&lt;E$25,VLOOKUP(E$25,Datos3[],8,0)&lt;&gt;"",VLOOKUP($A33,Datos3[],8,0)&lt;&gt;""),(VLOOKUP(E$25,Datos3[],6,0)*VLOOKUP(E$25,Datos3[],8,0)-VLOOKUP($A33,Datos3[],6,0)*VLOOKUP($A33,Datos3[],8,0)-VLOOKUP(E$25,Datos3[],7,0)+VLOOKUP($A33,Datos3[],7,0))/(VLOOKUP(E$25,Datos3[],8,0)-VLOOKUP($A33,Datos3[],8,0)),"")</f>
        <v/>
      </c>
      <c r="F33" s="33" t="str">
        <f>IF(AND($A33&lt;F$25,VLOOKUP(F$25,Datos3[],8,0)&lt;&gt;"",VLOOKUP($A33,Datos3[],8,0)&lt;&gt;""),(VLOOKUP(F$25,Datos3[],6,0)*VLOOKUP(F$25,Datos3[],8,0)-VLOOKUP($A33,Datos3[],6,0)*VLOOKUP($A33,Datos3[],8,0)-VLOOKUP(F$25,Datos3[],7,0)+VLOOKUP($A33,Datos3[],7,0))/(VLOOKUP(F$25,Datos3[],8,0)-VLOOKUP($A33,Datos3[],8,0)),"")</f>
        <v/>
      </c>
      <c r="G33" s="33" t="str">
        <f>IF(AND($A33&lt;G$25,VLOOKUP(G$25,Datos3[],8,0)&lt;&gt;"",VLOOKUP($A33,Datos3[],8,0)&lt;&gt;""),(VLOOKUP(G$25,Datos3[],6,0)*VLOOKUP(G$25,Datos3[],8,0)-VLOOKUP($A33,Datos3[],6,0)*VLOOKUP($A33,Datos3[],8,0)-VLOOKUP(G$25,Datos3[],7,0)+VLOOKUP($A33,Datos3[],7,0))/(VLOOKUP(G$25,Datos3[],8,0)-VLOOKUP($A33,Datos3[],8,0)),"")</f>
        <v/>
      </c>
      <c r="H33" s="33" t="str">
        <f>IF(AND($A33&lt;H$25,VLOOKUP(H$25,Datos3[],8,0)&lt;&gt;"",VLOOKUP($A33,Datos3[],8,0)&lt;&gt;""),(VLOOKUP(H$25,Datos3[],6,0)*VLOOKUP(H$25,Datos3[],8,0)-VLOOKUP($A33,Datos3[],6,0)*VLOOKUP($A33,Datos3[],8,0)-VLOOKUP(H$25,Datos3[],7,0)+VLOOKUP($A33,Datos3[],7,0))/(VLOOKUP(H$25,Datos3[],8,0)-VLOOKUP($A33,Datos3[],8,0)),"")</f>
        <v/>
      </c>
      <c r="I33" s="33" t="str">
        <f>IF(AND($A33&lt;I$25,VLOOKUP(I$25,Datos3[],8,0)&lt;&gt;"",VLOOKUP($A33,Datos3[],8,0)&lt;&gt;""),(VLOOKUP(I$25,Datos3[],6,0)*VLOOKUP(I$25,Datos3[],8,0)-VLOOKUP($A33,Datos3[],6,0)*VLOOKUP($A33,Datos3[],8,0)-VLOOKUP(I$25,Datos3[],7,0)+VLOOKUP($A33,Datos3[],7,0))/(VLOOKUP(I$25,Datos3[],8,0)-VLOOKUP($A33,Datos3[],8,0)),"")</f>
        <v/>
      </c>
      <c r="J33" s="33" t="str">
        <f>IF(AND($A33&lt;J$25,VLOOKUP(J$25,Datos3[],8,0)&lt;&gt;"",VLOOKUP($A33,Datos3[],8,0)&lt;&gt;""),(VLOOKUP(J$25,Datos3[],6,0)*VLOOKUP(J$25,Datos3[],8,0)-VLOOKUP($A33,Datos3[],6,0)*VLOOKUP($A33,Datos3[],8,0)-VLOOKUP(J$25,Datos3[],7,0)+VLOOKUP($A33,Datos3[],7,0))/(VLOOKUP(J$25,Datos3[],8,0)-VLOOKUP($A33,Datos3[],8,0)),"")</f>
        <v/>
      </c>
      <c r="K33" s="33" t="str">
        <f>IF(AND($A33&lt;K$25,VLOOKUP(K$25,Datos3[],8,0)&lt;&gt;"",VLOOKUP($A33,Datos3[],8,0)&lt;&gt;""),(VLOOKUP(K$25,Datos3[],6,0)*VLOOKUP(K$25,Datos3[],8,0)-VLOOKUP($A33,Datos3[],6,0)*VLOOKUP($A33,Datos3[],8,0)-VLOOKUP(K$25,Datos3[],7,0)+VLOOKUP($A33,Datos3[],7,0))/(VLOOKUP(K$25,Datos3[],8,0)-VLOOKUP($A33,Datos3[],8,0)),"")</f>
        <v/>
      </c>
      <c r="L33" s="33" t="str">
        <f>IF(AND($A33&lt;L$25,VLOOKUP(L$25,Datos3[],8,0)&lt;&gt;"",VLOOKUP($A33,Datos3[],8,0)&lt;&gt;""),(VLOOKUP(L$25,Datos3[],6,0)*VLOOKUP(L$25,Datos3[],8,0)-VLOOKUP($A33,Datos3[],6,0)*VLOOKUP($A33,Datos3[],8,0)-VLOOKUP(L$25,Datos3[],7,0)+VLOOKUP($A33,Datos3[],7,0))/(VLOOKUP(L$25,Datos3[],8,0)-VLOOKUP($A33,Datos3[],8,0)),"")</f>
        <v/>
      </c>
      <c r="M33" s="33" t="str">
        <f>IF(AND($A33&lt;M$25,VLOOKUP(M$25,Datos3[],8,0)&lt;&gt;"",VLOOKUP($A33,Datos3[],8,0)&lt;&gt;""),(VLOOKUP(M$25,Datos3[],6,0)*VLOOKUP(M$25,Datos3[],8,0)-VLOOKUP($A33,Datos3[],6,0)*VLOOKUP($A33,Datos3[],8,0)-VLOOKUP(M$25,Datos3[],7,0)+VLOOKUP($A33,Datos3[],7,0))/(VLOOKUP(M$25,Datos3[],8,0)-VLOOKUP($A33,Datos3[],8,0)),"")</f>
        <v/>
      </c>
      <c r="N33" s="33" t="str">
        <f>IF(AND($A33&lt;N$25,VLOOKUP(N$25,Datos3[],8,0)&lt;&gt;"",VLOOKUP($A33,Datos3[],8,0)&lt;&gt;""),(VLOOKUP(N$25,Datos3[],6,0)*VLOOKUP(N$25,Datos3[],8,0)-VLOOKUP($A33,Datos3[],6,0)*VLOOKUP($A33,Datos3[],8,0)-VLOOKUP(N$25,Datos3[],7,0)+VLOOKUP($A33,Datos3[],7,0))/(VLOOKUP(N$25,Datos3[],8,0)-VLOOKUP($A33,Datos3[],8,0)),"")</f>
        <v/>
      </c>
      <c r="O33" s="33" t="str">
        <f>IF(AND($A33&lt;O$25,VLOOKUP(O$25,Datos3[],8,0)&lt;&gt;"",VLOOKUP($A33,Datos3[],8,0)&lt;&gt;""),(VLOOKUP(O$25,Datos3[],6,0)*VLOOKUP(O$25,Datos3[],8,0)-VLOOKUP($A33,Datos3[],6,0)*VLOOKUP($A33,Datos3[],8,0)-VLOOKUP(O$25,Datos3[],7,0)+VLOOKUP($A33,Datos3[],7,0))/(VLOOKUP(O$25,Datos3[],8,0)-VLOOKUP($A33,Datos3[],8,0)),"")</f>
        <v/>
      </c>
      <c r="P33" s="33" t="str">
        <f>IF(AND($A33&lt;P$25,VLOOKUP(P$25,Datos3[],8,0)&lt;&gt;"",VLOOKUP($A33,Datos3[],8,0)&lt;&gt;""),(VLOOKUP(P$25,Datos3[],6,0)*VLOOKUP(P$25,Datos3[],8,0)-VLOOKUP($A33,Datos3[],6,0)*VLOOKUP($A33,Datos3[],8,0)-VLOOKUP(P$25,Datos3[],7,0)+VLOOKUP($A33,Datos3[],7,0))/(VLOOKUP(P$25,Datos3[],8,0)-VLOOKUP($A33,Datos3[],8,0)),"")</f>
        <v/>
      </c>
      <c r="Q33" s="33" t="str">
        <f>IF(AND($A33&lt;Q$25,VLOOKUP(Q$25,Datos3[],8,0)&lt;&gt;"",VLOOKUP($A33,Datos3[],8,0)&lt;&gt;""),(VLOOKUP(Q$25,Datos3[],6,0)*VLOOKUP(Q$25,Datos3[],8,0)-VLOOKUP($A33,Datos3[],6,0)*VLOOKUP($A33,Datos3[],8,0)-VLOOKUP(Q$25,Datos3[],7,0)+VLOOKUP($A33,Datos3[],7,0))/(VLOOKUP(Q$25,Datos3[],8,0)-VLOOKUP($A33,Datos3[],8,0)),"")</f>
        <v/>
      </c>
      <c r="S33" s="9">
        <v>8</v>
      </c>
      <c r="T33" s="36" t="str">
        <f t="shared" si="2"/>
        <v/>
      </c>
      <c r="U33" s="37" t="str">
        <f t="shared" si="3"/>
        <v/>
      </c>
      <c r="V33" s="37" t="str">
        <f t="shared" si="4"/>
        <v/>
      </c>
      <c r="W33" s="37" t="str">
        <f t="shared" si="5"/>
        <v/>
      </c>
      <c r="X33" s="37" t="str">
        <f t="shared" si="6"/>
        <v/>
      </c>
      <c r="Y33" s="37" t="str">
        <f t="shared" si="7"/>
        <v/>
      </c>
      <c r="Z33" s="37" t="str">
        <f t="shared" si="8"/>
        <v/>
      </c>
      <c r="AA33" s="37" t="str">
        <f t="shared" si="9"/>
        <v/>
      </c>
      <c r="AB33" s="37" t="str">
        <f t="shared" si="10"/>
        <v/>
      </c>
      <c r="AC33" s="37" t="str">
        <f t="shared" si="11"/>
        <v/>
      </c>
      <c r="AD33" s="37" t="str">
        <f t="shared" si="12"/>
        <v/>
      </c>
      <c r="AE33" s="37" t="str">
        <f t="shared" si="13"/>
        <v/>
      </c>
      <c r="AF33" s="37" t="str">
        <f t="shared" si="14"/>
        <v/>
      </c>
      <c r="AG33" s="37" t="str">
        <f t="shared" si="15"/>
        <v/>
      </c>
      <c r="AH33" s="37" t="str">
        <f t="shared" si="16"/>
        <v/>
      </c>
      <c r="AI33" s="37" t="str">
        <f t="shared" si="17"/>
        <v/>
      </c>
    </row>
    <row r="34" spans="1:35" x14ac:dyDescent="0.25">
      <c r="A34" s="9">
        <v>9</v>
      </c>
      <c r="B34" s="32" t="str">
        <f>IF(AND($A34&lt;B$25,VLOOKUP(B$25,Datos3[],8,0)&lt;&gt;"",VLOOKUP($A34,Datos3[],8,0)&lt;&gt;""),(VLOOKUP(B$25,Datos3[],6,0)*VLOOKUP(B$25,Datos3[],8,0)-VLOOKUP($A34,Datos3[],6,0)*VLOOKUP($A34,Datos3[],8,0)-VLOOKUP(B$25,Datos3[],7,0)+VLOOKUP($A34,Datos3[],7,0))/(VLOOKUP(B$25,Datos3[],8,0)-VLOOKUP($A34,Datos3[],8,0)),"")</f>
        <v/>
      </c>
      <c r="C34" s="33" t="str">
        <f>IF(AND($A34&lt;C$25,VLOOKUP(C$25,Datos3[],8,0)&lt;&gt;"",VLOOKUP($A34,Datos3[],8,0)&lt;&gt;""),(VLOOKUP(C$25,Datos3[],6,0)*VLOOKUP(C$25,Datos3[],8,0)-VLOOKUP($A34,Datos3[],6,0)*VLOOKUP($A34,Datos3[],8,0)-VLOOKUP(C$25,Datos3[],7,0)+VLOOKUP($A34,Datos3[],7,0))/(VLOOKUP(C$25,Datos3[],8,0)-VLOOKUP($A34,Datos3[],8,0)),"")</f>
        <v/>
      </c>
      <c r="D34" s="33" t="str">
        <f>IF(AND($A34&lt;D$25,VLOOKUP(D$25,Datos3[],8,0)&lt;&gt;"",VLOOKUP($A34,Datos3[],8,0)&lt;&gt;""),(VLOOKUP(D$25,Datos3[],6,0)*VLOOKUP(D$25,Datos3[],8,0)-VLOOKUP($A34,Datos3[],6,0)*VLOOKUP($A34,Datos3[],8,0)-VLOOKUP(D$25,Datos3[],7,0)+VLOOKUP($A34,Datos3[],7,0))/(VLOOKUP(D$25,Datos3[],8,0)-VLOOKUP($A34,Datos3[],8,0)),"")</f>
        <v/>
      </c>
      <c r="E34" s="33" t="str">
        <f>IF(AND($A34&lt;E$25,VLOOKUP(E$25,Datos3[],8,0)&lt;&gt;"",VLOOKUP($A34,Datos3[],8,0)&lt;&gt;""),(VLOOKUP(E$25,Datos3[],6,0)*VLOOKUP(E$25,Datos3[],8,0)-VLOOKUP($A34,Datos3[],6,0)*VLOOKUP($A34,Datos3[],8,0)-VLOOKUP(E$25,Datos3[],7,0)+VLOOKUP($A34,Datos3[],7,0))/(VLOOKUP(E$25,Datos3[],8,0)-VLOOKUP($A34,Datos3[],8,0)),"")</f>
        <v/>
      </c>
      <c r="F34" s="33" t="str">
        <f>IF(AND($A34&lt;F$25,VLOOKUP(F$25,Datos3[],8,0)&lt;&gt;"",VLOOKUP($A34,Datos3[],8,0)&lt;&gt;""),(VLOOKUP(F$25,Datos3[],6,0)*VLOOKUP(F$25,Datos3[],8,0)-VLOOKUP($A34,Datos3[],6,0)*VLOOKUP($A34,Datos3[],8,0)-VLOOKUP(F$25,Datos3[],7,0)+VLOOKUP($A34,Datos3[],7,0))/(VLOOKUP(F$25,Datos3[],8,0)-VLOOKUP($A34,Datos3[],8,0)),"")</f>
        <v/>
      </c>
      <c r="G34" s="33" t="str">
        <f>IF(AND($A34&lt;G$25,VLOOKUP(G$25,Datos3[],8,0)&lt;&gt;"",VLOOKUP($A34,Datos3[],8,0)&lt;&gt;""),(VLOOKUP(G$25,Datos3[],6,0)*VLOOKUP(G$25,Datos3[],8,0)-VLOOKUP($A34,Datos3[],6,0)*VLOOKUP($A34,Datos3[],8,0)-VLOOKUP(G$25,Datos3[],7,0)+VLOOKUP($A34,Datos3[],7,0))/(VLOOKUP(G$25,Datos3[],8,0)-VLOOKUP($A34,Datos3[],8,0)),"")</f>
        <v/>
      </c>
      <c r="H34" s="33" t="str">
        <f>IF(AND($A34&lt;H$25,VLOOKUP(H$25,Datos3[],8,0)&lt;&gt;"",VLOOKUP($A34,Datos3[],8,0)&lt;&gt;""),(VLOOKUP(H$25,Datos3[],6,0)*VLOOKUP(H$25,Datos3[],8,0)-VLOOKUP($A34,Datos3[],6,0)*VLOOKUP($A34,Datos3[],8,0)-VLOOKUP(H$25,Datos3[],7,0)+VLOOKUP($A34,Datos3[],7,0))/(VLOOKUP(H$25,Datos3[],8,0)-VLOOKUP($A34,Datos3[],8,0)),"")</f>
        <v/>
      </c>
      <c r="I34" s="33" t="str">
        <f>IF(AND($A34&lt;I$25,VLOOKUP(I$25,Datos3[],8,0)&lt;&gt;"",VLOOKUP($A34,Datos3[],8,0)&lt;&gt;""),(VLOOKUP(I$25,Datos3[],6,0)*VLOOKUP(I$25,Datos3[],8,0)-VLOOKUP($A34,Datos3[],6,0)*VLOOKUP($A34,Datos3[],8,0)-VLOOKUP(I$25,Datos3[],7,0)+VLOOKUP($A34,Datos3[],7,0))/(VLOOKUP(I$25,Datos3[],8,0)-VLOOKUP($A34,Datos3[],8,0)),"")</f>
        <v/>
      </c>
      <c r="J34" s="33" t="str">
        <f>IF(AND($A34&lt;J$25,VLOOKUP(J$25,Datos3[],8,0)&lt;&gt;"",VLOOKUP($A34,Datos3[],8,0)&lt;&gt;""),(VLOOKUP(J$25,Datos3[],6,0)*VLOOKUP(J$25,Datos3[],8,0)-VLOOKUP($A34,Datos3[],6,0)*VLOOKUP($A34,Datos3[],8,0)-VLOOKUP(J$25,Datos3[],7,0)+VLOOKUP($A34,Datos3[],7,0))/(VLOOKUP(J$25,Datos3[],8,0)-VLOOKUP($A34,Datos3[],8,0)),"")</f>
        <v/>
      </c>
      <c r="K34" s="33" t="str">
        <f>IF(AND($A34&lt;K$25,VLOOKUP(K$25,Datos3[],8,0)&lt;&gt;"",VLOOKUP($A34,Datos3[],8,0)&lt;&gt;""),(VLOOKUP(K$25,Datos3[],6,0)*VLOOKUP(K$25,Datos3[],8,0)-VLOOKUP($A34,Datos3[],6,0)*VLOOKUP($A34,Datos3[],8,0)-VLOOKUP(K$25,Datos3[],7,0)+VLOOKUP($A34,Datos3[],7,0))/(VLOOKUP(K$25,Datos3[],8,0)-VLOOKUP($A34,Datos3[],8,0)),"")</f>
        <v/>
      </c>
      <c r="L34" s="33" t="str">
        <f>IF(AND($A34&lt;L$25,VLOOKUP(L$25,Datos3[],8,0)&lt;&gt;"",VLOOKUP($A34,Datos3[],8,0)&lt;&gt;""),(VLOOKUP(L$25,Datos3[],6,0)*VLOOKUP(L$25,Datos3[],8,0)-VLOOKUP($A34,Datos3[],6,0)*VLOOKUP($A34,Datos3[],8,0)-VLOOKUP(L$25,Datos3[],7,0)+VLOOKUP($A34,Datos3[],7,0))/(VLOOKUP(L$25,Datos3[],8,0)-VLOOKUP($A34,Datos3[],8,0)),"")</f>
        <v/>
      </c>
      <c r="M34" s="33" t="str">
        <f>IF(AND($A34&lt;M$25,VLOOKUP(M$25,Datos3[],8,0)&lt;&gt;"",VLOOKUP($A34,Datos3[],8,0)&lt;&gt;""),(VLOOKUP(M$25,Datos3[],6,0)*VLOOKUP(M$25,Datos3[],8,0)-VLOOKUP($A34,Datos3[],6,0)*VLOOKUP($A34,Datos3[],8,0)-VLOOKUP(M$25,Datos3[],7,0)+VLOOKUP($A34,Datos3[],7,0))/(VLOOKUP(M$25,Datos3[],8,0)-VLOOKUP($A34,Datos3[],8,0)),"")</f>
        <v/>
      </c>
      <c r="N34" s="33" t="str">
        <f>IF(AND($A34&lt;N$25,VLOOKUP(N$25,Datos3[],8,0)&lt;&gt;"",VLOOKUP($A34,Datos3[],8,0)&lt;&gt;""),(VLOOKUP(N$25,Datos3[],6,0)*VLOOKUP(N$25,Datos3[],8,0)-VLOOKUP($A34,Datos3[],6,0)*VLOOKUP($A34,Datos3[],8,0)-VLOOKUP(N$25,Datos3[],7,0)+VLOOKUP($A34,Datos3[],7,0))/(VLOOKUP(N$25,Datos3[],8,0)-VLOOKUP($A34,Datos3[],8,0)),"")</f>
        <v/>
      </c>
      <c r="O34" s="33" t="str">
        <f>IF(AND($A34&lt;O$25,VLOOKUP(O$25,Datos3[],8,0)&lt;&gt;"",VLOOKUP($A34,Datos3[],8,0)&lt;&gt;""),(VLOOKUP(O$25,Datos3[],6,0)*VLOOKUP(O$25,Datos3[],8,0)-VLOOKUP($A34,Datos3[],6,0)*VLOOKUP($A34,Datos3[],8,0)-VLOOKUP(O$25,Datos3[],7,0)+VLOOKUP($A34,Datos3[],7,0))/(VLOOKUP(O$25,Datos3[],8,0)-VLOOKUP($A34,Datos3[],8,0)),"")</f>
        <v/>
      </c>
      <c r="P34" s="33" t="str">
        <f>IF(AND($A34&lt;P$25,VLOOKUP(P$25,Datos3[],8,0)&lt;&gt;"",VLOOKUP($A34,Datos3[],8,0)&lt;&gt;""),(VLOOKUP(P$25,Datos3[],6,0)*VLOOKUP(P$25,Datos3[],8,0)-VLOOKUP($A34,Datos3[],6,0)*VLOOKUP($A34,Datos3[],8,0)-VLOOKUP(P$25,Datos3[],7,0)+VLOOKUP($A34,Datos3[],7,0))/(VLOOKUP(P$25,Datos3[],8,0)-VLOOKUP($A34,Datos3[],8,0)),"")</f>
        <v/>
      </c>
      <c r="Q34" s="33" t="str">
        <f>IF(AND($A34&lt;Q$25,VLOOKUP(Q$25,Datos3[],8,0)&lt;&gt;"",VLOOKUP($A34,Datos3[],8,0)&lt;&gt;""),(VLOOKUP(Q$25,Datos3[],6,0)*VLOOKUP(Q$25,Datos3[],8,0)-VLOOKUP($A34,Datos3[],6,0)*VLOOKUP($A34,Datos3[],8,0)-VLOOKUP(Q$25,Datos3[],7,0)+VLOOKUP($A34,Datos3[],7,0))/(VLOOKUP(Q$25,Datos3[],8,0)-VLOOKUP($A34,Datos3[],8,0)),"")</f>
        <v/>
      </c>
      <c r="S34" s="9">
        <v>9</v>
      </c>
      <c r="T34" s="36" t="str">
        <f t="shared" si="2"/>
        <v/>
      </c>
      <c r="U34" s="37" t="str">
        <f t="shared" si="3"/>
        <v/>
      </c>
      <c r="V34" s="37" t="str">
        <f t="shared" si="4"/>
        <v/>
      </c>
      <c r="W34" s="37" t="str">
        <f t="shared" si="5"/>
        <v/>
      </c>
      <c r="X34" s="37" t="str">
        <f t="shared" si="6"/>
        <v/>
      </c>
      <c r="Y34" s="37" t="str">
        <f t="shared" si="7"/>
        <v/>
      </c>
      <c r="Z34" s="37" t="str">
        <f t="shared" si="8"/>
        <v/>
      </c>
      <c r="AA34" s="37" t="str">
        <f t="shared" si="9"/>
        <v/>
      </c>
      <c r="AB34" s="37" t="str">
        <f t="shared" si="10"/>
        <v/>
      </c>
      <c r="AC34" s="37" t="str">
        <f t="shared" si="11"/>
        <v/>
      </c>
      <c r="AD34" s="37" t="str">
        <f t="shared" si="12"/>
        <v/>
      </c>
      <c r="AE34" s="37" t="str">
        <f t="shared" si="13"/>
        <v/>
      </c>
      <c r="AF34" s="37" t="str">
        <f t="shared" si="14"/>
        <v/>
      </c>
      <c r="AG34" s="37" t="str">
        <f t="shared" si="15"/>
        <v/>
      </c>
      <c r="AH34" s="37" t="str">
        <f t="shared" si="16"/>
        <v/>
      </c>
      <c r="AI34" s="37" t="str">
        <f t="shared" si="17"/>
        <v/>
      </c>
    </row>
    <row r="35" spans="1:35" x14ac:dyDescent="0.25">
      <c r="A35" s="9">
        <v>10</v>
      </c>
      <c r="B35" s="32" t="str">
        <f>IF(AND($A35&lt;B$25,VLOOKUP(B$25,Datos3[],8,0)&lt;&gt;"",VLOOKUP($A35,Datos3[],8,0)&lt;&gt;""),(VLOOKUP(B$25,Datos3[],6,0)*VLOOKUP(B$25,Datos3[],8,0)-VLOOKUP($A35,Datos3[],6,0)*VLOOKUP($A35,Datos3[],8,0)-VLOOKUP(B$25,Datos3[],7,0)+VLOOKUP($A35,Datos3[],7,0))/(VLOOKUP(B$25,Datos3[],8,0)-VLOOKUP($A35,Datos3[],8,0)),"")</f>
        <v/>
      </c>
      <c r="C35" s="33" t="str">
        <f>IF(AND($A35&lt;C$25,VLOOKUP(C$25,Datos3[],8,0)&lt;&gt;"",VLOOKUP($A35,Datos3[],8,0)&lt;&gt;""),(VLOOKUP(C$25,Datos3[],6,0)*VLOOKUP(C$25,Datos3[],8,0)-VLOOKUP($A35,Datos3[],6,0)*VLOOKUP($A35,Datos3[],8,0)-VLOOKUP(C$25,Datos3[],7,0)+VLOOKUP($A35,Datos3[],7,0))/(VLOOKUP(C$25,Datos3[],8,0)-VLOOKUP($A35,Datos3[],8,0)),"")</f>
        <v/>
      </c>
      <c r="D35" s="33" t="str">
        <f>IF(AND($A35&lt;D$25,VLOOKUP(D$25,Datos3[],8,0)&lt;&gt;"",VLOOKUP($A35,Datos3[],8,0)&lt;&gt;""),(VLOOKUP(D$25,Datos3[],6,0)*VLOOKUP(D$25,Datos3[],8,0)-VLOOKUP($A35,Datos3[],6,0)*VLOOKUP($A35,Datos3[],8,0)-VLOOKUP(D$25,Datos3[],7,0)+VLOOKUP($A35,Datos3[],7,0))/(VLOOKUP(D$25,Datos3[],8,0)-VLOOKUP($A35,Datos3[],8,0)),"")</f>
        <v/>
      </c>
      <c r="E35" s="33" t="str">
        <f>IF(AND($A35&lt;E$25,VLOOKUP(E$25,Datos3[],8,0)&lt;&gt;"",VLOOKUP($A35,Datos3[],8,0)&lt;&gt;""),(VLOOKUP(E$25,Datos3[],6,0)*VLOOKUP(E$25,Datos3[],8,0)-VLOOKUP($A35,Datos3[],6,0)*VLOOKUP($A35,Datos3[],8,0)-VLOOKUP(E$25,Datos3[],7,0)+VLOOKUP($A35,Datos3[],7,0))/(VLOOKUP(E$25,Datos3[],8,0)-VLOOKUP($A35,Datos3[],8,0)),"")</f>
        <v/>
      </c>
      <c r="F35" s="33" t="str">
        <f>IF(AND($A35&lt;F$25,VLOOKUP(F$25,Datos3[],8,0)&lt;&gt;"",VLOOKUP($A35,Datos3[],8,0)&lt;&gt;""),(VLOOKUP(F$25,Datos3[],6,0)*VLOOKUP(F$25,Datos3[],8,0)-VLOOKUP($A35,Datos3[],6,0)*VLOOKUP($A35,Datos3[],8,0)-VLOOKUP(F$25,Datos3[],7,0)+VLOOKUP($A35,Datos3[],7,0))/(VLOOKUP(F$25,Datos3[],8,0)-VLOOKUP($A35,Datos3[],8,0)),"")</f>
        <v/>
      </c>
      <c r="G35" s="33" t="str">
        <f>IF(AND($A35&lt;G$25,VLOOKUP(G$25,Datos3[],8,0)&lt;&gt;"",VLOOKUP($A35,Datos3[],8,0)&lt;&gt;""),(VLOOKUP(G$25,Datos3[],6,0)*VLOOKUP(G$25,Datos3[],8,0)-VLOOKUP($A35,Datos3[],6,0)*VLOOKUP($A35,Datos3[],8,0)-VLOOKUP(G$25,Datos3[],7,0)+VLOOKUP($A35,Datos3[],7,0))/(VLOOKUP(G$25,Datos3[],8,0)-VLOOKUP($A35,Datos3[],8,0)),"")</f>
        <v/>
      </c>
      <c r="H35" s="33" t="str">
        <f>IF(AND($A35&lt;H$25,VLOOKUP(H$25,Datos3[],8,0)&lt;&gt;"",VLOOKUP($A35,Datos3[],8,0)&lt;&gt;""),(VLOOKUP(H$25,Datos3[],6,0)*VLOOKUP(H$25,Datos3[],8,0)-VLOOKUP($A35,Datos3[],6,0)*VLOOKUP($A35,Datos3[],8,0)-VLOOKUP(H$25,Datos3[],7,0)+VLOOKUP($A35,Datos3[],7,0))/(VLOOKUP(H$25,Datos3[],8,0)-VLOOKUP($A35,Datos3[],8,0)),"")</f>
        <v/>
      </c>
      <c r="I35" s="33" t="str">
        <f>IF(AND($A35&lt;I$25,VLOOKUP(I$25,Datos3[],8,0)&lt;&gt;"",VLOOKUP($A35,Datos3[],8,0)&lt;&gt;""),(VLOOKUP(I$25,Datos3[],6,0)*VLOOKUP(I$25,Datos3[],8,0)-VLOOKUP($A35,Datos3[],6,0)*VLOOKUP($A35,Datos3[],8,0)-VLOOKUP(I$25,Datos3[],7,0)+VLOOKUP($A35,Datos3[],7,0))/(VLOOKUP(I$25,Datos3[],8,0)-VLOOKUP($A35,Datos3[],8,0)),"")</f>
        <v/>
      </c>
      <c r="J35" s="33" t="str">
        <f>IF(AND($A35&lt;J$25,VLOOKUP(J$25,Datos3[],8,0)&lt;&gt;"",VLOOKUP($A35,Datos3[],8,0)&lt;&gt;""),(VLOOKUP(J$25,Datos3[],6,0)*VLOOKUP(J$25,Datos3[],8,0)-VLOOKUP($A35,Datos3[],6,0)*VLOOKUP($A35,Datos3[],8,0)-VLOOKUP(J$25,Datos3[],7,0)+VLOOKUP($A35,Datos3[],7,0))/(VLOOKUP(J$25,Datos3[],8,0)-VLOOKUP($A35,Datos3[],8,0)),"")</f>
        <v/>
      </c>
      <c r="K35" s="33" t="str">
        <f>IF(AND($A35&lt;K$25,VLOOKUP(K$25,Datos3[],8,0)&lt;&gt;"",VLOOKUP($A35,Datos3[],8,0)&lt;&gt;""),(VLOOKUP(K$25,Datos3[],6,0)*VLOOKUP(K$25,Datos3[],8,0)-VLOOKUP($A35,Datos3[],6,0)*VLOOKUP($A35,Datos3[],8,0)-VLOOKUP(K$25,Datos3[],7,0)+VLOOKUP($A35,Datos3[],7,0))/(VLOOKUP(K$25,Datos3[],8,0)-VLOOKUP($A35,Datos3[],8,0)),"")</f>
        <v/>
      </c>
      <c r="L35" s="33" t="str">
        <f>IF(AND($A35&lt;L$25,VLOOKUP(L$25,Datos3[],8,0)&lt;&gt;"",VLOOKUP($A35,Datos3[],8,0)&lt;&gt;""),(VLOOKUP(L$25,Datos3[],6,0)*VLOOKUP(L$25,Datos3[],8,0)-VLOOKUP($A35,Datos3[],6,0)*VLOOKUP($A35,Datos3[],8,0)-VLOOKUP(L$25,Datos3[],7,0)+VLOOKUP($A35,Datos3[],7,0))/(VLOOKUP(L$25,Datos3[],8,0)-VLOOKUP($A35,Datos3[],8,0)),"")</f>
        <v/>
      </c>
      <c r="M35" s="33" t="str">
        <f>IF(AND($A35&lt;M$25,VLOOKUP(M$25,Datos3[],8,0)&lt;&gt;"",VLOOKUP($A35,Datos3[],8,0)&lt;&gt;""),(VLOOKUP(M$25,Datos3[],6,0)*VLOOKUP(M$25,Datos3[],8,0)-VLOOKUP($A35,Datos3[],6,0)*VLOOKUP($A35,Datos3[],8,0)-VLOOKUP(M$25,Datos3[],7,0)+VLOOKUP($A35,Datos3[],7,0))/(VLOOKUP(M$25,Datos3[],8,0)-VLOOKUP($A35,Datos3[],8,0)),"")</f>
        <v/>
      </c>
      <c r="N35" s="33" t="str">
        <f>IF(AND($A35&lt;N$25,VLOOKUP(N$25,Datos3[],8,0)&lt;&gt;"",VLOOKUP($A35,Datos3[],8,0)&lt;&gt;""),(VLOOKUP(N$25,Datos3[],6,0)*VLOOKUP(N$25,Datos3[],8,0)-VLOOKUP($A35,Datos3[],6,0)*VLOOKUP($A35,Datos3[],8,0)-VLOOKUP(N$25,Datos3[],7,0)+VLOOKUP($A35,Datos3[],7,0))/(VLOOKUP(N$25,Datos3[],8,0)-VLOOKUP($A35,Datos3[],8,0)),"")</f>
        <v/>
      </c>
      <c r="O35" s="33" t="str">
        <f>IF(AND($A35&lt;O$25,VLOOKUP(O$25,Datos3[],8,0)&lt;&gt;"",VLOOKUP($A35,Datos3[],8,0)&lt;&gt;""),(VLOOKUP(O$25,Datos3[],6,0)*VLOOKUP(O$25,Datos3[],8,0)-VLOOKUP($A35,Datos3[],6,0)*VLOOKUP($A35,Datos3[],8,0)-VLOOKUP(O$25,Datos3[],7,0)+VLOOKUP($A35,Datos3[],7,0))/(VLOOKUP(O$25,Datos3[],8,0)-VLOOKUP($A35,Datos3[],8,0)),"")</f>
        <v/>
      </c>
      <c r="P35" s="33" t="str">
        <f>IF(AND($A35&lt;P$25,VLOOKUP(P$25,Datos3[],8,0)&lt;&gt;"",VLOOKUP($A35,Datos3[],8,0)&lt;&gt;""),(VLOOKUP(P$25,Datos3[],6,0)*VLOOKUP(P$25,Datos3[],8,0)-VLOOKUP($A35,Datos3[],6,0)*VLOOKUP($A35,Datos3[],8,0)-VLOOKUP(P$25,Datos3[],7,0)+VLOOKUP($A35,Datos3[],7,0))/(VLOOKUP(P$25,Datos3[],8,0)-VLOOKUP($A35,Datos3[],8,0)),"")</f>
        <v/>
      </c>
      <c r="Q35" s="33" t="str">
        <f>IF(AND($A35&lt;Q$25,VLOOKUP(Q$25,Datos3[],8,0)&lt;&gt;"",VLOOKUP($A35,Datos3[],8,0)&lt;&gt;""),(VLOOKUP(Q$25,Datos3[],6,0)*VLOOKUP(Q$25,Datos3[],8,0)-VLOOKUP($A35,Datos3[],6,0)*VLOOKUP($A35,Datos3[],8,0)-VLOOKUP(Q$25,Datos3[],7,0)+VLOOKUP($A35,Datos3[],7,0))/(VLOOKUP(Q$25,Datos3[],8,0)-VLOOKUP($A35,Datos3[],8,0)),"")</f>
        <v/>
      </c>
      <c r="S35" s="9">
        <v>10</v>
      </c>
      <c r="T35" s="36" t="str">
        <f t="shared" si="2"/>
        <v/>
      </c>
      <c r="U35" s="37" t="str">
        <f t="shared" si="3"/>
        <v/>
      </c>
      <c r="V35" s="37" t="str">
        <f t="shared" si="4"/>
        <v/>
      </c>
      <c r="W35" s="37" t="str">
        <f t="shared" si="5"/>
        <v/>
      </c>
      <c r="X35" s="37" t="str">
        <f t="shared" si="6"/>
        <v/>
      </c>
      <c r="Y35" s="37" t="str">
        <f t="shared" si="7"/>
        <v/>
      </c>
      <c r="Z35" s="37" t="str">
        <f t="shared" si="8"/>
        <v/>
      </c>
      <c r="AA35" s="37" t="str">
        <f t="shared" si="9"/>
        <v/>
      </c>
      <c r="AB35" s="37" t="str">
        <f t="shared" si="10"/>
        <v/>
      </c>
      <c r="AC35" s="37" t="str">
        <f t="shared" si="11"/>
        <v/>
      </c>
      <c r="AD35" s="37" t="str">
        <f t="shared" si="12"/>
        <v/>
      </c>
      <c r="AE35" s="37" t="str">
        <f t="shared" si="13"/>
        <v/>
      </c>
      <c r="AF35" s="37" t="str">
        <f t="shared" si="14"/>
        <v/>
      </c>
      <c r="AG35" s="37" t="str">
        <f t="shared" si="15"/>
        <v/>
      </c>
      <c r="AH35" s="37" t="str">
        <f t="shared" si="16"/>
        <v/>
      </c>
      <c r="AI35" s="37" t="str">
        <f t="shared" si="17"/>
        <v/>
      </c>
    </row>
    <row r="36" spans="1:35" x14ac:dyDescent="0.25">
      <c r="A36" s="9">
        <v>11</v>
      </c>
      <c r="B36" s="32" t="str">
        <f>IF(AND($A36&lt;B$25,VLOOKUP(B$25,Datos3[],8,0)&lt;&gt;"",VLOOKUP($A36,Datos3[],8,0)&lt;&gt;""),(VLOOKUP(B$25,Datos3[],6,0)*VLOOKUP(B$25,Datos3[],8,0)-VLOOKUP($A36,Datos3[],6,0)*VLOOKUP($A36,Datos3[],8,0)-VLOOKUP(B$25,Datos3[],7,0)+VLOOKUP($A36,Datos3[],7,0))/(VLOOKUP(B$25,Datos3[],8,0)-VLOOKUP($A36,Datos3[],8,0)),"")</f>
        <v/>
      </c>
      <c r="C36" s="33" t="str">
        <f>IF(AND($A36&lt;C$25,VLOOKUP(C$25,Datos3[],8,0)&lt;&gt;"",VLOOKUP($A36,Datos3[],8,0)&lt;&gt;""),(VLOOKUP(C$25,Datos3[],6,0)*VLOOKUP(C$25,Datos3[],8,0)-VLOOKUP($A36,Datos3[],6,0)*VLOOKUP($A36,Datos3[],8,0)-VLOOKUP(C$25,Datos3[],7,0)+VLOOKUP($A36,Datos3[],7,0))/(VLOOKUP(C$25,Datos3[],8,0)-VLOOKUP($A36,Datos3[],8,0)),"")</f>
        <v/>
      </c>
      <c r="D36" s="33" t="str">
        <f>IF(AND($A36&lt;D$25,VLOOKUP(D$25,Datos3[],8,0)&lt;&gt;"",VLOOKUP($A36,Datos3[],8,0)&lt;&gt;""),(VLOOKUP(D$25,Datos3[],6,0)*VLOOKUP(D$25,Datos3[],8,0)-VLOOKUP($A36,Datos3[],6,0)*VLOOKUP($A36,Datos3[],8,0)-VLOOKUP(D$25,Datos3[],7,0)+VLOOKUP($A36,Datos3[],7,0))/(VLOOKUP(D$25,Datos3[],8,0)-VLOOKUP($A36,Datos3[],8,0)),"")</f>
        <v/>
      </c>
      <c r="E36" s="33" t="str">
        <f>IF(AND($A36&lt;E$25,VLOOKUP(E$25,Datos3[],8,0)&lt;&gt;"",VLOOKUP($A36,Datos3[],8,0)&lt;&gt;""),(VLOOKUP(E$25,Datos3[],6,0)*VLOOKUP(E$25,Datos3[],8,0)-VLOOKUP($A36,Datos3[],6,0)*VLOOKUP($A36,Datos3[],8,0)-VLOOKUP(E$25,Datos3[],7,0)+VLOOKUP($A36,Datos3[],7,0))/(VLOOKUP(E$25,Datos3[],8,0)-VLOOKUP($A36,Datos3[],8,0)),"")</f>
        <v/>
      </c>
      <c r="F36" s="33" t="str">
        <f>IF(AND($A36&lt;F$25,VLOOKUP(F$25,Datos3[],8,0)&lt;&gt;"",VLOOKUP($A36,Datos3[],8,0)&lt;&gt;""),(VLOOKUP(F$25,Datos3[],6,0)*VLOOKUP(F$25,Datos3[],8,0)-VLOOKUP($A36,Datos3[],6,0)*VLOOKUP($A36,Datos3[],8,0)-VLOOKUP(F$25,Datos3[],7,0)+VLOOKUP($A36,Datos3[],7,0))/(VLOOKUP(F$25,Datos3[],8,0)-VLOOKUP($A36,Datos3[],8,0)),"")</f>
        <v/>
      </c>
      <c r="G36" s="33" t="str">
        <f>IF(AND($A36&lt;G$25,VLOOKUP(G$25,Datos3[],8,0)&lt;&gt;"",VLOOKUP($A36,Datos3[],8,0)&lt;&gt;""),(VLOOKUP(G$25,Datos3[],6,0)*VLOOKUP(G$25,Datos3[],8,0)-VLOOKUP($A36,Datos3[],6,0)*VLOOKUP($A36,Datos3[],8,0)-VLOOKUP(G$25,Datos3[],7,0)+VLOOKUP($A36,Datos3[],7,0))/(VLOOKUP(G$25,Datos3[],8,0)-VLOOKUP($A36,Datos3[],8,0)),"")</f>
        <v/>
      </c>
      <c r="H36" s="33" t="str">
        <f>IF(AND($A36&lt;H$25,VLOOKUP(H$25,Datos3[],8,0)&lt;&gt;"",VLOOKUP($A36,Datos3[],8,0)&lt;&gt;""),(VLOOKUP(H$25,Datos3[],6,0)*VLOOKUP(H$25,Datos3[],8,0)-VLOOKUP($A36,Datos3[],6,0)*VLOOKUP($A36,Datos3[],8,0)-VLOOKUP(H$25,Datos3[],7,0)+VLOOKUP($A36,Datos3[],7,0))/(VLOOKUP(H$25,Datos3[],8,0)-VLOOKUP($A36,Datos3[],8,0)),"")</f>
        <v/>
      </c>
      <c r="I36" s="33" t="str">
        <f>IF(AND($A36&lt;I$25,VLOOKUP(I$25,Datos3[],8,0)&lt;&gt;"",VLOOKUP($A36,Datos3[],8,0)&lt;&gt;""),(VLOOKUP(I$25,Datos3[],6,0)*VLOOKUP(I$25,Datos3[],8,0)-VLOOKUP($A36,Datos3[],6,0)*VLOOKUP($A36,Datos3[],8,0)-VLOOKUP(I$25,Datos3[],7,0)+VLOOKUP($A36,Datos3[],7,0))/(VLOOKUP(I$25,Datos3[],8,0)-VLOOKUP($A36,Datos3[],8,0)),"")</f>
        <v/>
      </c>
      <c r="J36" s="33" t="str">
        <f>IF(AND($A36&lt;J$25,VLOOKUP(J$25,Datos3[],8,0)&lt;&gt;"",VLOOKUP($A36,Datos3[],8,0)&lt;&gt;""),(VLOOKUP(J$25,Datos3[],6,0)*VLOOKUP(J$25,Datos3[],8,0)-VLOOKUP($A36,Datos3[],6,0)*VLOOKUP($A36,Datos3[],8,0)-VLOOKUP(J$25,Datos3[],7,0)+VLOOKUP($A36,Datos3[],7,0))/(VLOOKUP(J$25,Datos3[],8,0)-VLOOKUP($A36,Datos3[],8,0)),"")</f>
        <v/>
      </c>
      <c r="K36" s="33" t="str">
        <f>IF(AND($A36&lt;K$25,VLOOKUP(K$25,Datos3[],8,0)&lt;&gt;"",VLOOKUP($A36,Datos3[],8,0)&lt;&gt;""),(VLOOKUP(K$25,Datos3[],6,0)*VLOOKUP(K$25,Datos3[],8,0)-VLOOKUP($A36,Datos3[],6,0)*VLOOKUP($A36,Datos3[],8,0)-VLOOKUP(K$25,Datos3[],7,0)+VLOOKUP($A36,Datos3[],7,0))/(VLOOKUP(K$25,Datos3[],8,0)-VLOOKUP($A36,Datos3[],8,0)),"")</f>
        <v/>
      </c>
      <c r="L36" s="33" t="str">
        <f>IF(AND($A36&lt;L$25,VLOOKUP(L$25,Datos3[],8,0)&lt;&gt;"",VLOOKUP($A36,Datos3[],8,0)&lt;&gt;""),(VLOOKUP(L$25,Datos3[],6,0)*VLOOKUP(L$25,Datos3[],8,0)-VLOOKUP($A36,Datos3[],6,0)*VLOOKUP($A36,Datos3[],8,0)-VLOOKUP(L$25,Datos3[],7,0)+VLOOKUP($A36,Datos3[],7,0))/(VLOOKUP(L$25,Datos3[],8,0)-VLOOKUP($A36,Datos3[],8,0)),"")</f>
        <v/>
      </c>
      <c r="M36" s="33" t="str">
        <f>IF(AND($A36&lt;M$25,VLOOKUP(M$25,Datos3[],8,0)&lt;&gt;"",VLOOKUP($A36,Datos3[],8,0)&lt;&gt;""),(VLOOKUP(M$25,Datos3[],6,0)*VLOOKUP(M$25,Datos3[],8,0)-VLOOKUP($A36,Datos3[],6,0)*VLOOKUP($A36,Datos3[],8,0)-VLOOKUP(M$25,Datos3[],7,0)+VLOOKUP($A36,Datos3[],7,0))/(VLOOKUP(M$25,Datos3[],8,0)-VLOOKUP($A36,Datos3[],8,0)),"")</f>
        <v/>
      </c>
      <c r="N36" s="33" t="str">
        <f>IF(AND($A36&lt;N$25,VLOOKUP(N$25,Datos3[],8,0)&lt;&gt;"",VLOOKUP($A36,Datos3[],8,0)&lt;&gt;""),(VLOOKUP(N$25,Datos3[],6,0)*VLOOKUP(N$25,Datos3[],8,0)-VLOOKUP($A36,Datos3[],6,0)*VLOOKUP($A36,Datos3[],8,0)-VLOOKUP(N$25,Datos3[],7,0)+VLOOKUP($A36,Datos3[],7,0))/(VLOOKUP(N$25,Datos3[],8,0)-VLOOKUP($A36,Datos3[],8,0)),"")</f>
        <v/>
      </c>
      <c r="O36" s="33" t="str">
        <f>IF(AND($A36&lt;O$25,VLOOKUP(O$25,Datos3[],8,0)&lt;&gt;"",VLOOKUP($A36,Datos3[],8,0)&lt;&gt;""),(VLOOKUP(O$25,Datos3[],6,0)*VLOOKUP(O$25,Datos3[],8,0)-VLOOKUP($A36,Datos3[],6,0)*VLOOKUP($A36,Datos3[],8,0)-VLOOKUP(O$25,Datos3[],7,0)+VLOOKUP($A36,Datos3[],7,0))/(VLOOKUP(O$25,Datos3[],8,0)-VLOOKUP($A36,Datos3[],8,0)),"")</f>
        <v/>
      </c>
      <c r="P36" s="33" t="str">
        <f>IF(AND($A36&lt;P$25,VLOOKUP(P$25,Datos3[],8,0)&lt;&gt;"",VLOOKUP($A36,Datos3[],8,0)&lt;&gt;""),(VLOOKUP(P$25,Datos3[],6,0)*VLOOKUP(P$25,Datos3[],8,0)-VLOOKUP($A36,Datos3[],6,0)*VLOOKUP($A36,Datos3[],8,0)-VLOOKUP(P$25,Datos3[],7,0)+VLOOKUP($A36,Datos3[],7,0))/(VLOOKUP(P$25,Datos3[],8,0)-VLOOKUP($A36,Datos3[],8,0)),"")</f>
        <v/>
      </c>
      <c r="Q36" s="33" t="str">
        <f>IF(AND($A36&lt;Q$25,VLOOKUP(Q$25,Datos3[],8,0)&lt;&gt;"",VLOOKUP($A36,Datos3[],8,0)&lt;&gt;""),(VLOOKUP(Q$25,Datos3[],6,0)*VLOOKUP(Q$25,Datos3[],8,0)-VLOOKUP($A36,Datos3[],6,0)*VLOOKUP($A36,Datos3[],8,0)-VLOOKUP(Q$25,Datos3[],7,0)+VLOOKUP($A36,Datos3[],7,0))/(VLOOKUP(Q$25,Datos3[],8,0)-VLOOKUP($A36,Datos3[],8,0)),"")</f>
        <v/>
      </c>
      <c r="S36" s="9">
        <v>11</v>
      </c>
      <c r="T36" s="36" t="str">
        <f t="shared" si="2"/>
        <v/>
      </c>
      <c r="U36" s="37" t="str">
        <f t="shared" si="3"/>
        <v/>
      </c>
      <c r="V36" s="37" t="str">
        <f t="shared" si="4"/>
        <v/>
      </c>
      <c r="W36" s="37" t="str">
        <f t="shared" si="5"/>
        <v/>
      </c>
      <c r="X36" s="37" t="str">
        <f t="shared" si="6"/>
        <v/>
      </c>
      <c r="Y36" s="37" t="str">
        <f t="shared" si="7"/>
        <v/>
      </c>
      <c r="Z36" s="37" t="str">
        <f t="shared" si="8"/>
        <v/>
      </c>
      <c r="AA36" s="37" t="str">
        <f t="shared" si="9"/>
        <v/>
      </c>
      <c r="AB36" s="37" t="str">
        <f t="shared" si="10"/>
        <v/>
      </c>
      <c r="AC36" s="37" t="str">
        <f t="shared" si="11"/>
        <v/>
      </c>
      <c r="AD36" s="37" t="str">
        <f t="shared" si="12"/>
        <v/>
      </c>
      <c r="AE36" s="37" t="str">
        <f t="shared" si="13"/>
        <v/>
      </c>
      <c r="AF36" s="37" t="str">
        <f t="shared" si="14"/>
        <v/>
      </c>
      <c r="AG36" s="37" t="str">
        <f t="shared" si="15"/>
        <v/>
      </c>
      <c r="AH36" s="37" t="str">
        <f t="shared" si="16"/>
        <v/>
      </c>
      <c r="AI36" s="37" t="str">
        <f t="shared" si="17"/>
        <v/>
      </c>
    </row>
    <row r="37" spans="1:35" x14ac:dyDescent="0.25">
      <c r="A37" s="9">
        <v>12</v>
      </c>
      <c r="B37" s="32" t="str">
        <f>IF(AND($A37&lt;B$25,VLOOKUP(B$25,Datos3[],8,0)&lt;&gt;"",VLOOKUP($A37,Datos3[],8,0)&lt;&gt;""),(VLOOKUP(B$25,Datos3[],6,0)*VLOOKUP(B$25,Datos3[],8,0)-VLOOKUP($A37,Datos3[],6,0)*VLOOKUP($A37,Datos3[],8,0)-VLOOKUP(B$25,Datos3[],7,0)+VLOOKUP($A37,Datos3[],7,0))/(VLOOKUP(B$25,Datos3[],8,0)-VLOOKUP($A37,Datos3[],8,0)),"")</f>
        <v/>
      </c>
      <c r="C37" s="33" t="str">
        <f>IF(AND($A37&lt;C$25,VLOOKUP(C$25,Datos3[],8,0)&lt;&gt;"",VLOOKUP($A37,Datos3[],8,0)&lt;&gt;""),(VLOOKUP(C$25,Datos3[],6,0)*VLOOKUP(C$25,Datos3[],8,0)-VLOOKUP($A37,Datos3[],6,0)*VLOOKUP($A37,Datos3[],8,0)-VLOOKUP(C$25,Datos3[],7,0)+VLOOKUP($A37,Datos3[],7,0))/(VLOOKUP(C$25,Datos3[],8,0)-VLOOKUP($A37,Datos3[],8,0)),"")</f>
        <v/>
      </c>
      <c r="D37" s="33" t="str">
        <f>IF(AND($A37&lt;D$25,VLOOKUP(D$25,Datos3[],8,0)&lt;&gt;"",VLOOKUP($A37,Datos3[],8,0)&lt;&gt;""),(VLOOKUP(D$25,Datos3[],6,0)*VLOOKUP(D$25,Datos3[],8,0)-VLOOKUP($A37,Datos3[],6,0)*VLOOKUP($A37,Datos3[],8,0)-VLOOKUP(D$25,Datos3[],7,0)+VLOOKUP($A37,Datos3[],7,0))/(VLOOKUP(D$25,Datos3[],8,0)-VLOOKUP($A37,Datos3[],8,0)),"")</f>
        <v/>
      </c>
      <c r="E37" s="33" t="str">
        <f>IF(AND($A37&lt;E$25,VLOOKUP(E$25,Datos3[],8,0)&lt;&gt;"",VLOOKUP($A37,Datos3[],8,0)&lt;&gt;""),(VLOOKUP(E$25,Datos3[],6,0)*VLOOKUP(E$25,Datos3[],8,0)-VLOOKUP($A37,Datos3[],6,0)*VLOOKUP($A37,Datos3[],8,0)-VLOOKUP(E$25,Datos3[],7,0)+VLOOKUP($A37,Datos3[],7,0))/(VLOOKUP(E$25,Datos3[],8,0)-VLOOKUP($A37,Datos3[],8,0)),"")</f>
        <v/>
      </c>
      <c r="F37" s="33" t="str">
        <f>IF(AND($A37&lt;F$25,VLOOKUP(F$25,Datos3[],8,0)&lt;&gt;"",VLOOKUP($A37,Datos3[],8,0)&lt;&gt;""),(VLOOKUP(F$25,Datos3[],6,0)*VLOOKUP(F$25,Datos3[],8,0)-VLOOKUP($A37,Datos3[],6,0)*VLOOKUP($A37,Datos3[],8,0)-VLOOKUP(F$25,Datos3[],7,0)+VLOOKUP($A37,Datos3[],7,0))/(VLOOKUP(F$25,Datos3[],8,0)-VLOOKUP($A37,Datos3[],8,0)),"")</f>
        <v/>
      </c>
      <c r="G37" s="33" t="str">
        <f>IF(AND($A37&lt;G$25,VLOOKUP(G$25,Datos3[],8,0)&lt;&gt;"",VLOOKUP($A37,Datos3[],8,0)&lt;&gt;""),(VLOOKUP(G$25,Datos3[],6,0)*VLOOKUP(G$25,Datos3[],8,0)-VLOOKUP($A37,Datos3[],6,0)*VLOOKUP($A37,Datos3[],8,0)-VLOOKUP(G$25,Datos3[],7,0)+VLOOKUP($A37,Datos3[],7,0))/(VLOOKUP(G$25,Datos3[],8,0)-VLOOKUP($A37,Datos3[],8,0)),"")</f>
        <v/>
      </c>
      <c r="H37" s="33" t="str">
        <f>IF(AND($A37&lt;H$25,VLOOKUP(H$25,Datos3[],8,0)&lt;&gt;"",VLOOKUP($A37,Datos3[],8,0)&lt;&gt;""),(VLOOKUP(H$25,Datos3[],6,0)*VLOOKUP(H$25,Datos3[],8,0)-VLOOKUP($A37,Datos3[],6,0)*VLOOKUP($A37,Datos3[],8,0)-VLOOKUP(H$25,Datos3[],7,0)+VLOOKUP($A37,Datos3[],7,0))/(VLOOKUP(H$25,Datos3[],8,0)-VLOOKUP($A37,Datos3[],8,0)),"")</f>
        <v/>
      </c>
      <c r="I37" s="33" t="str">
        <f>IF(AND($A37&lt;I$25,VLOOKUP(I$25,Datos3[],8,0)&lt;&gt;"",VLOOKUP($A37,Datos3[],8,0)&lt;&gt;""),(VLOOKUP(I$25,Datos3[],6,0)*VLOOKUP(I$25,Datos3[],8,0)-VLOOKUP($A37,Datos3[],6,0)*VLOOKUP($A37,Datos3[],8,0)-VLOOKUP(I$25,Datos3[],7,0)+VLOOKUP($A37,Datos3[],7,0))/(VLOOKUP(I$25,Datos3[],8,0)-VLOOKUP($A37,Datos3[],8,0)),"")</f>
        <v/>
      </c>
      <c r="J37" s="33" t="str">
        <f>IF(AND($A37&lt;J$25,VLOOKUP(J$25,Datos3[],8,0)&lt;&gt;"",VLOOKUP($A37,Datos3[],8,0)&lt;&gt;""),(VLOOKUP(J$25,Datos3[],6,0)*VLOOKUP(J$25,Datos3[],8,0)-VLOOKUP($A37,Datos3[],6,0)*VLOOKUP($A37,Datos3[],8,0)-VLOOKUP(J$25,Datos3[],7,0)+VLOOKUP($A37,Datos3[],7,0))/(VLOOKUP(J$25,Datos3[],8,0)-VLOOKUP($A37,Datos3[],8,0)),"")</f>
        <v/>
      </c>
      <c r="K37" s="33" t="str">
        <f>IF(AND($A37&lt;K$25,VLOOKUP(K$25,Datos3[],8,0)&lt;&gt;"",VLOOKUP($A37,Datos3[],8,0)&lt;&gt;""),(VLOOKUP(K$25,Datos3[],6,0)*VLOOKUP(K$25,Datos3[],8,0)-VLOOKUP($A37,Datos3[],6,0)*VLOOKUP($A37,Datos3[],8,0)-VLOOKUP(K$25,Datos3[],7,0)+VLOOKUP($A37,Datos3[],7,0))/(VLOOKUP(K$25,Datos3[],8,0)-VLOOKUP($A37,Datos3[],8,0)),"")</f>
        <v/>
      </c>
      <c r="L37" s="33" t="str">
        <f>IF(AND($A37&lt;L$25,VLOOKUP(L$25,Datos3[],8,0)&lt;&gt;"",VLOOKUP($A37,Datos3[],8,0)&lt;&gt;""),(VLOOKUP(L$25,Datos3[],6,0)*VLOOKUP(L$25,Datos3[],8,0)-VLOOKUP($A37,Datos3[],6,0)*VLOOKUP($A37,Datos3[],8,0)-VLOOKUP(L$25,Datos3[],7,0)+VLOOKUP($A37,Datos3[],7,0))/(VLOOKUP(L$25,Datos3[],8,0)-VLOOKUP($A37,Datos3[],8,0)),"")</f>
        <v/>
      </c>
      <c r="M37" s="33" t="str">
        <f>IF(AND($A37&lt;M$25,VLOOKUP(M$25,Datos3[],8,0)&lt;&gt;"",VLOOKUP($A37,Datos3[],8,0)&lt;&gt;""),(VLOOKUP(M$25,Datos3[],6,0)*VLOOKUP(M$25,Datos3[],8,0)-VLOOKUP($A37,Datos3[],6,0)*VLOOKUP($A37,Datos3[],8,0)-VLOOKUP(M$25,Datos3[],7,0)+VLOOKUP($A37,Datos3[],7,0))/(VLOOKUP(M$25,Datos3[],8,0)-VLOOKUP($A37,Datos3[],8,0)),"")</f>
        <v/>
      </c>
      <c r="N37" s="33" t="str">
        <f>IF(AND($A37&lt;N$25,VLOOKUP(N$25,Datos3[],8,0)&lt;&gt;"",VLOOKUP($A37,Datos3[],8,0)&lt;&gt;""),(VLOOKUP(N$25,Datos3[],6,0)*VLOOKUP(N$25,Datos3[],8,0)-VLOOKUP($A37,Datos3[],6,0)*VLOOKUP($A37,Datos3[],8,0)-VLOOKUP(N$25,Datos3[],7,0)+VLOOKUP($A37,Datos3[],7,0))/(VLOOKUP(N$25,Datos3[],8,0)-VLOOKUP($A37,Datos3[],8,0)),"")</f>
        <v/>
      </c>
      <c r="O37" s="33" t="str">
        <f>IF(AND($A37&lt;O$25,VLOOKUP(O$25,Datos3[],8,0)&lt;&gt;"",VLOOKUP($A37,Datos3[],8,0)&lt;&gt;""),(VLOOKUP(O$25,Datos3[],6,0)*VLOOKUP(O$25,Datos3[],8,0)-VLOOKUP($A37,Datos3[],6,0)*VLOOKUP($A37,Datos3[],8,0)-VLOOKUP(O$25,Datos3[],7,0)+VLOOKUP($A37,Datos3[],7,0))/(VLOOKUP(O$25,Datos3[],8,0)-VLOOKUP($A37,Datos3[],8,0)),"")</f>
        <v/>
      </c>
      <c r="P37" s="33" t="str">
        <f>IF(AND($A37&lt;P$25,VLOOKUP(P$25,Datos3[],8,0)&lt;&gt;"",VLOOKUP($A37,Datos3[],8,0)&lt;&gt;""),(VLOOKUP(P$25,Datos3[],6,0)*VLOOKUP(P$25,Datos3[],8,0)-VLOOKUP($A37,Datos3[],6,0)*VLOOKUP($A37,Datos3[],8,0)-VLOOKUP(P$25,Datos3[],7,0)+VLOOKUP($A37,Datos3[],7,0))/(VLOOKUP(P$25,Datos3[],8,0)-VLOOKUP($A37,Datos3[],8,0)),"")</f>
        <v/>
      </c>
      <c r="Q37" s="33" t="str">
        <f>IF(AND($A37&lt;Q$25,VLOOKUP(Q$25,Datos3[],8,0)&lt;&gt;"",VLOOKUP($A37,Datos3[],8,0)&lt;&gt;""),(VLOOKUP(Q$25,Datos3[],6,0)*VLOOKUP(Q$25,Datos3[],8,0)-VLOOKUP($A37,Datos3[],6,0)*VLOOKUP($A37,Datos3[],8,0)-VLOOKUP(Q$25,Datos3[],7,0)+VLOOKUP($A37,Datos3[],7,0))/(VLOOKUP(Q$25,Datos3[],8,0)-VLOOKUP($A37,Datos3[],8,0)),"")</f>
        <v/>
      </c>
      <c r="S37" s="9">
        <v>12</v>
      </c>
      <c r="T37" s="36" t="str">
        <f t="shared" si="2"/>
        <v/>
      </c>
      <c r="U37" s="37" t="str">
        <f t="shared" si="3"/>
        <v/>
      </c>
      <c r="V37" s="37" t="str">
        <f t="shared" si="4"/>
        <v/>
      </c>
      <c r="W37" s="37" t="str">
        <f t="shared" si="5"/>
        <v/>
      </c>
      <c r="X37" s="37" t="str">
        <f t="shared" si="6"/>
        <v/>
      </c>
      <c r="Y37" s="37" t="str">
        <f t="shared" si="7"/>
        <v/>
      </c>
      <c r="Z37" s="37" t="str">
        <f t="shared" si="8"/>
        <v/>
      </c>
      <c r="AA37" s="37" t="str">
        <f t="shared" si="9"/>
        <v/>
      </c>
      <c r="AB37" s="37" t="str">
        <f t="shared" si="10"/>
        <v/>
      </c>
      <c r="AC37" s="37" t="str">
        <f t="shared" si="11"/>
        <v/>
      </c>
      <c r="AD37" s="37" t="str">
        <f t="shared" si="12"/>
        <v/>
      </c>
      <c r="AE37" s="37" t="str">
        <f t="shared" si="13"/>
        <v/>
      </c>
      <c r="AF37" s="37" t="str">
        <f t="shared" si="14"/>
        <v/>
      </c>
      <c r="AG37" s="37" t="str">
        <f t="shared" si="15"/>
        <v/>
      </c>
      <c r="AH37" s="37" t="str">
        <f t="shared" si="16"/>
        <v/>
      </c>
      <c r="AI37" s="37" t="str">
        <f t="shared" si="17"/>
        <v/>
      </c>
    </row>
    <row r="38" spans="1:35" x14ac:dyDescent="0.25">
      <c r="A38" s="9">
        <v>13</v>
      </c>
      <c r="B38" s="32" t="str">
        <f>IF(AND($A38&lt;B$25,VLOOKUP(B$25,Datos3[],8,0)&lt;&gt;"",VLOOKUP($A38,Datos3[],8,0)&lt;&gt;""),(VLOOKUP(B$25,Datos3[],6,0)*VLOOKUP(B$25,Datos3[],8,0)-VLOOKUP($A38,Datos3[],6,0)*VLOOKUP($A38,Datos3[],8,0)-VLOOKUP(B$25,Datos3[],7,0)+VLOOKUP($A38,Datos3[],7,0))/(VLOOKUP(B$25,Datos3[],8,0)-VLOOKUP($A38,Datos3[],8,0)),"")</f>
        <v/>
      </c>
      <c r="C38" s="33" t="str">
        <f>IF(AND($A38&lt;C$25,VLOOKUP(C$25,Datos3[],8,0)&lt;&gt;"",VLOOKUP($A38,Datos3[],8,0)&lt;&gt;""),(VLOOKUP(C$25,Datos3[],6,0)*VLOOKUP(C$25,Datos3[],8,0)-VLOOKUP($A38,Datos3[],6,0)*VLOOKUP($A38,Datos3[],8,0)-VLOOKUP(C$25,Datos3[],7,0)+VLOOKUP($A38,Datos3[],7,0))/(VLOOKUP(C$25,Datos3[],8,0)-VLOOKUP($A38,Datos3[],8,0)),"")</f>
        <v/>
      </c>
      <c r="D38" s="33" t="str">
        <f>IF(AND($A38&lt;D$25,VLOOKUP(D$25,Datos3[],8,0)&lt;&gt;"",VLOOKUP($A38,Datos3[],8,0)&lt;&gt;""),(VLOOKUP(D$25,Datos3[],6,0)*VLOOKUP(D$25,Datos3[],8,0)-VLOOKUP($A38,Datos3[],6,0)*VLOOKUP($A38,Datos3[],8,0)-VLOOKUP(D$25,Datos3[],7,0)+VLOOKUP($A38,Datos3[],7,0))/(VLOOKUP(D$25,Datos3[],8,0)-VLOOKUP($A38,Datos3[],8,0)),"")</f>
        <v/>
      </c>
      <c r="E38" s="33" t="str">
        <f>IF(AND($A38&lt;E$25,VLOOKUP(E$25,Datos3[],8,0)&lt;&gt;"",VLOOKUP($A38,Datos3[],8,0)&lt;&gt;""),(VLOOKUP(E$25,Datos3[],6,0)*VLOOKUP(E$25,Datos3[],8,0)-VLOOKUP($A38,Datos3[],6,0)*VLOOKUP($A38,Datos3[],8,0)-VLOOKUP(E$25,Datos3[],7,0)+VLOOKUP($A38,Datos3[],7,0))/(VLOOKUP(E$25,Datos3[],8,0)-VLOOKUP($A38,Datos3[],8,0)),"")</f>
        <v/>
      </c>
      <c r="F38" s="33" t="str">
        <f>IF(AND($A38&lt;F$25,VLOOKUP(F$25,Datos3[],8,0)&lt;&gt;"",VLOOKUP($A38,Datos3[],8,0)&lt;&gt;""),(VLOOKUP(F$25,Datos3[],6,0)*VLOOKUP(F$25,Datos3[],8,0)-VLOOKUP($A38,Datos3[],6,0)*VLOOKUP($A38,Datos3[],8,0)-VLOOKUP(F$25,Datos3[],7,0)+VLOOKUP($A38,Datos3[],7,0))/(VLOOKUP(F$25,Datos3[],8,0)-VLOOKUP($A38,Datos3[],8,0)),"")</f>
        <v/>
      </c>
      <c r="G38" s="33" t="str">
        <f>IF(AND($A38&lt;G$25,VLOOKUP(G$25,Datos3[],8,0)&lt;&gt;"",VLOOKUP($A38,Datos3[],8,0)&lt;&gt;""),(VLOOKUP(G$25,Datos3[],6,0)*VLOOKUP(G$25,Datos3[],8,0)-VLOOKUP($A38,Datos3[],6,0)*VLOOKUP($A38,Datos3[],8,0)-VLOOKUP(G$25,Datos3[],7,0)+VLOOKUP($A38,Datos3[],7,0))/(VLOOKUP(G$25,Datos3[],8,0)-VLOOKUP($A38,Datos3[],8,0)),"")</f>
        <v/>
      </c>
      <c r="H38" s="33" t="str">
        <f>IF(AND($A38&lt;H$25,VLOOKUP(H$25,Datos3[],8,0)&lt;&gt;"",VLOOKUP($A38,Datos3[],8,0)&lt;&gt;""),(VLOOKUP(H$25,Datos3[],6,0)*VLOOKUP(H$25,Datos3[],8,0)-VLOOKUP($A38,Datos3[],6,0)*VLOOKUP($A38,Datos3[],8,0)-VLOOKUP(H$25,Datos3[],7,0)+VLOOKUP($A38,Datos3[],7,0))/(VLOOKUP(H$25,Datos3[],8,0)-VLOOKUP($A38,Datos3[],8,0)),"")</f>
        <v/>
      </c>
      <c r="I38" s="33" t="str">
        <f>IF(AND($A38&lt;I$25,VLOOKUP(I$25,Datos3[],8,0)&lt;&gt;"",VLOOKUP($A38,Datos3[],8,0)&lt;&gt;""),(VLOOKUP(I$25,Datos3[],6,0)*VLOOKUP(I$25,Datos3[],8,0)-VLOOKUP($A38,Datos3[],6,0)*VLOOKUP($A38,Datos3[],8,0)-VLOOKUP(I$25,Datos3[],7,0)+VLOOKUP($A38,Datos3[],7,0))/(VLOOKUP(I$25,Datos3[],8,0)-VLOOKUP($A38,Datos3[],8,0)),"")</f>
        <v/>
      </c>
      <c r="J38" s="33" t="str">
        <f>IF(AND($A38&lt;J$25,VLOOKUP(J$25,Datos3[],8,0)&lt;&gt;"",VLOOKUP($A38,Datos3[],8,0)&lt;&gt;""),(VLOOKUP(J$25,Datos3[],6,0)*VLOOKUP(J$25,Datos3[],8,0)-VLOOKUP($A38,Datos3[],6,0)*VLOOKUP($A38,Datos3[],8,0)-VLOOKUP(J$25,Datos3[],7,0)+VLOOKUP($A38,Datos3[],7,0))/(VLOOKUP(J$25,Datos3[],8,0)-VLOOKUP($A38,Datos3[],8,0)),"")</f>
        <v/>
      </c>
      <c r="K38" s="33" t="str">
        <f>IF(AND($A38&lt;K$25,VLOOKUP(K$25,Datos3[],8,0)&lt;&gt;"",VLOOKUP($A38,Datos3[],8,0)&lt;&gt;""),(VLOOKUP(K$25,Datos3[],6,0)*VLOOKUP(K$25,Datos3[],8,0)-VLOOKUP($A38,Datos3[],6,0)*VLOOKUP($A38,Datos3[],8,0)-VLOOKUP(K$25,Datos3[],7,0)+VLOOKUP($A38,Datos3[],7,0))/(VLOOKUP(K$25,Datos3[],8,0)-VLOOKUP($A38,Datos3[],8,0)),"")</f>
        <v/>
      </c>
      <c r="L38" s="33" t="str">
        <f>IF(AND($A38&lt;L$25,VLOOKUP(L$25,Datos3[],8,0)&lt;&gt;"",VLOOKUP($A38,Datos3[],8,0)&lt;&gt;""),(VLOOKUP(L$25,Datos3[],6,0)*VLOOKUP(L$25,Datos3[],8,0)-VLOOKUP($A38,Datos3[],6,0)*VLOOKUP($A38,Datos3[],8,0)-VLOOKUP(L$25,Datos3[],7,0)+VLOOKUP($A38,Datos3[],7,0))/(VLOOKUP(L$25,Datos3[],8,0)-VLOOKUP($A38,Datos3[],8,0)),"")</f>
        <v/>
      </c>
      <c r="M38" s="33" t="str">
        <f>IF(AND($A38&lt;M$25,VLOOKUP(M$25,Datos3[],8,0)&lt;&gt;"",VLOOKUP($A38,Datos3[],8,0)&lt;&gt;""),(VLOOKUP(M$25,Datos3[],6,0)*VLOOKUP(M$25,Datos3[],8,0)-VLOOKUP($A38,Datos3[],6,0)*VLOOKUP($A38,Datos3[],8,0)-VLOOKUP(M$25,Datos3[],7,0)+VLOOKUP($A38,Datos3[],7,0))/(VLOOKUP(M$25,Datos3[],8,0)-VLOOKUP($A38,Datos3[],8,0)),"")</f>
        <v/>
      </c>
      <c r="N38" s="33" t="str">
        <f>IF(AND($A38&lt;N$25,VLOOKUP(N$25,Datos3[],8,0)&lt;&gt;"",VLOOKUP($A38,Datos3[],8,0)&lt;&gt;""),(VLOOKUP(N$25,Datos3[],6,0)*VLOOKUP(N$25,Datos3[],8,0)-VLOOKUP($A38,Datos3[],6,0)*VLOOKUP($A38,Datos3[],8,0)-VLOOKUP(N$25,Datos3[],7,0)+VLOOKUP($A38,Datos3[],7,0))/(VLOOKUP(N$25,Datos3[],8,0)-VLOOKUP($A38,Datos3[],8,0)),"")</f>
        <v/>
      </c>
      <c r="O38" s="33" t="str">
        <f>IF(AND($A38&lt;O$25,VLOOKUP(O$25,Datos3[],8,0)&lt;&gt;"",VLOOKUP($A38,Datos3[],8,0)&lt;&gt;""),(VLOOKUP(O$25,Datos3[],6,0)*VLOOKUP(O$25,Datos3[],8,0)-VLOOKUP($A38,Datos3[],6,0)*VLOOKUP($A38,Datos3[],8,0)-VLOOKUP(O$25,Datos3[],7,0)+VLOOKUP($A38,Datos3[],7,0))/(VLOOKUP(O$25,Datos3[],8,0)-VLOOKUP($A38,Datos3[],8,0)),"")</f>
        <v/>
      </c>
      <c r="P38" s="33" t="str">
        <f>IF(AND($A38&lt;P$25,VLOOKUP(P$25,Datos3[],8,0)&lt;&gt;"",VLOOKUP($A38,Datos3[],8,0)&lt;&gt;""),(VLOOKUP(P$25,Datos3[],6,0)*VLOOKUP(P$25,Datos3[],8,0)-VLOOKUP($A38,Datos3[],6,0)*VLOOKUP($A38,Datos3[],8,0)-VLOOKUP(P$25,Datos3[],7,0)+VLOOKUP($A38,Datos3[],7,0))/(VLOOKUP(P$25,Datos3[],8,0)-VLOOKUP($A38,Datos3[],8,0)),"")</f>
        <v/>
      </c>
      <c r="Q38" s="33" t="str">
        <f>IF(AND($A38&lt;Q$25,VLOOKUP(Q$25,Datos3[],8,0)&lt;&gt;"",VLOOKUP($A38,Datos3[],8,0)&lt;&gt;""),(VLOOKUP(Q$25,Datos3[],6,0)*VLOOKUP(Q$25,Datos3[],8,0)-VLOOKUP($A38,Datos3[],6,0)*VLOOKUP($A38,Datos3[],8,0)-VLOOKUP(Q$25,Datos3[],7,0)+VLOOKUP($A38,Datos3[],7,0))/(VLOOKUP(Q$25,Datos3[],8,0)-VLOOKUP($A38,Datos3[],8,0)),"")</f>
        <v/>
      </c>
      <c r="S38" s="9">
        <v>13</v>
      </c>
      <c r="T38" s="36" t="str">
        <f t="shared" si="2"/>
        <v/>
      </c>
      <c r="U38" s="37" t="str">
        <f t="shared" si="3"/>
        <v/>
      </c>
      <c r="V38" s="37" t="str">
        <f t="shared" si="4"/>
        <v/>
      </c>
      <c r="W38" s="37" t="str">
        <f t="shared" si="5"/>
        <v/>
      </c>
      <c r="X38" s="37" t="str">
        <f t="shared" si="6"/>
        <v/>
      </c>
      <c r="Y38" s="37" t="str">
        <f t="shared" si="7"/>
        <v/>
      </c>
      <c r="Z38" s="37" t="str">
        <f t="shared" si="8"/>
        <v/>
      </c>
      <c r="AA38" s="37" t="str">
        <f t="shared" si="9"/>
        <v/>
      </c>
      <c r="AB38" s="37" t="str">
        <f t="shared" si="10"/>
        <v/>
      </c>
      <c r="AC38" s="37" t="str">
        <f t="shared" si="11"/>
        <v/>
      </c>
      <c r="AD38" s="37" t="str">
        <f t="shared" si="12"/>
        <v/>
      </c>
      <c r="AE38" s="37" t="str">
        <f t="shared" si="13"/>
        <v/>
      </c>
      <c r="AF38" s="37" t="str">
        <f t="shared" si="14"/>
        <v/>
      </c>
      <c r="AG38" s="37" t="str">
        <f t="shared" si="15"/>
        <v/>
      </c>
      <c r="AH38" s="37" t="str">
        <f t="shared" si="16"/>
        <v/>
      </c>
      <c r="AI38" s="37" t="str">
        <f t="shared" si="17"/>
        <v/>
      </c>
    </row>
    <row r="39" spans="1:35" x14ac:dyDescent="0.25">
      <c r="A39" s="9">
        <v>14</v>
      </c>
      <c r="B39" s="32" t="str">
        <f>IF(AND($A39&lt;B$25,VLOOKUP(B$25,Datos3[],8,0)&lt;&gt;"",VLOOKUP($A39,Datos3[],8,0)&lt;&gt;""),(VLOOKUP(B$25,Datos3[],6,0)*VLOOKUP(B$25,Datos3[],8,0)-VLOOKUP($A39,Datos3[],6,0)*VLOOKUP($A39,Datos3[],8,0)-VLOOKUP(B$25,Datos3[],7,0)+VLOOKUP($A39,Datos3[],7,0))/(VLOOKUP(B$25,Datos3[],8,0)-VLOOKUP($A39,Datos3[],8,0)),"")</f>
        <v/>
      </c>
      <c r="C39" s="33" t="str">
        <f>IF(AND($A39&lt;C$25,VLOOKUP(C$25,Datos3[],8,0)&lt;&gt;"",VLOOKUP($A39,Datos3[],8,0)&lt;&gt;""),(VLOOKUP(C$25,Datos3[],6,0)*VLOOKUP(C$25,Datos3[],8,0)-VLOOKUP($A39,Datos3[],6,0)*VLOOKUP($A39,Datos3[],8,0)-VLOOKUP(C$25,Datos3[],7,0)+VLOOKUP($A39,Datos3[],7,0))/(VLOOKUP(C$25,Datos3[],8,0)-VLOOKUP($A39,Datos3[],8,0)),"")</f>
        <v/>
      </c>
      <c r="D39" s="33" t="str">
        <f>IF(AND($A39&lt;D$25,VLOOKUP(D$25,Datos3[],8,0)&lt;&gt;"",VLOOKUP($A39,Datos3[],8,0)&lt;&gt;""),(VLOOKUP(D$25,Datos3[],6,0)*VLOOKUP(D$25,Datos3[],8,0)-VLOOKUP($A39,Datos3[],6,0)*VLOOKUP($A39,Datos3[],8,0)-VLOOKUP(D$25,Datos3[],7,0)+VLOOKUP($A39,Datos3[],7,0))/(VLOOKUP(D$25,Datos3[],8,0)-VLOOKUP($A39,Datos3[],8,0)),"")</f>
        <v/>
      </c>
      <c r="E39" s="33" t="str">
        <f>IF(AND($A39&lt;E$25,VLOOKUP(E$25,Datos3[],8,0)&lt;&gt;"",VLOOKUP($A39,Datos3[],8,0)&lt;&gt;""),(VLOOKUP(E$25,Datos3[],6,0)*VLOOKUP(E$25,Datos3[],8,0)-VLOOKUP($A39,Datos3[],6,0)*VLOOKUP($A39,Datos3[],8,0)-VLOOKUP(E$25,Datos3[],7,0)+VLOOKUP($A39,Datos3[],7,0))/(VLOOKUP(E$25,Datos3[],8,0)-VLOOKUP($A39,Datos3[],8,0)),"")</f>
        <v/>
      </c>
      <c r="F39" s="33" t="str">
        <f>IF(AND($A39&lt;F$25,VLOOKUP(F$25,Datos3[],8,0)&lt;&gt;"",VLOOKUP($A39,Datos3[],8,0)&lt;&gt;""),(VLOOKUP(F$25,Datos3[],6,0)*VLOOKUP(F$25,Datos3[],8,0)-VLOOKUP($A39,Datos3[],6,0)*VLOOKUP($A39,Datos3[],8,0)-VLOOKUP(F$25,Datos3[],7,0)+VLOOKUP($A39,Datos3[],7,0))/(VLOOKUP(F$25,Datos3[],8,0)-VLOOKUP($A39,Datos3[],8,0)),"")</f>
        <v/>
      </c>
      <c r="G39" s="33" t="str">
        <f>IF(AND($A39&lt;G$25,VLOOKUP(G$25,Datos3[],8,0)&lt;&gt;"",VLOOKUP($A39,Datos3[],8,0)&lt;&gt;""),(VLOOKUP(G$25,Datos3[],6,0)*VLOOKUP(G$25,Datos3[],8,0)-VLOOKUP($A39,Datos3[],6,0)*VLOOKUP($A39,Datos3[],8,0)-VLOOKUP(G$25,Datos3[],7,0)+VLOOKUP($A39,Datos3[],7,0))/(VLOOKUP(G$25,Datos3[],8,0)-VLOOKUP($A39,Datos3[],8,0)),"")</f>
        <v/>
      </c>
      <c r="H39" s="33" t="str">
        <f>IF(AND($A39&lt;H$25,VLOOKUP(H$25,Datos3[],8,0)&lt;&gt;"",VLOOKUP($A39,Datos3[],8,0)&lt;&gt;""),(VLOOKUP(H$25,Datos3[],6,0)*VLOOKUP(H$25,Datos3[],8,0)-VLOOKUP($A39,Datos3[],6,0)*VLOOKUP($A39,Datos3[],8,0)-VLOOKUP(H$25,Datos3[],7,0)+VLOOKUP($A39,Datos3[],7,0))/(VLOOKUP(H$25,Datos3[],8,0)-VLOOKUP($A39,Datos3[],8,0)),"")</f>
        <v/>
      </c>
      <c r="I39" s="33" t="str">
        <f>IF(AND($A39&lt;I$25,VLOOKUP(I$25,Datos3[],8,0)&lt;&gt;"",VLOOKUP($A39,Datos3[],8,0)&lt;&gt;""),(VLOOKUP(I$25,Datos3[],6,0)*VLOOKUP(I$25,Datos3[],8,0)-VLOOKUP($A39,Datos3[],6,0)*VLOOKUP($A39,Datos3[],8,0)-VLOOKUP(I$25,Datos3[],7,0)+VLOOKUP($A39,Datos3[],7,0))/(VLOOKUP(I$25,Datos3[],8,0)-VLOOKUP($A39,Datos3[],8,0)),"")</f>
        <v/>
      </c>
      <c r="J39" s="33" t="str">
        <f>IF(AND($A39&lt;J$25,VLOOKUP(J$25,Datos3[],8,0)&lt;&gt;"",VLOOKUP($A39,Datos3[],8,0)&lt;&gt;""),(VLOOKUP(J$25,Datos3[],6,0)*VLOOKUP(J$25,Datos3[],8,0)-VLOOKUP($A39,Datos3[],6,0)*VLOOKUP($A39,Datos3[],8,0)-VLOOKUP(J$25,Datos3[],7,0)+VLOOKUP($A39,Datos3[],7,0))/(VLOOKUP(J$25,Datos3[],8,0)-VLOOKUP($A39,Datos3[],8,0)),"")</f>
        <v/>
      </c>
      <c r="K39" s="33" t="str">
        <f>IF(AND($A39&lt;K$25,VLOOKUP(K$25,Datos3[],8,0)&lt;&gt;"",VLOOKUP($A39,Datos3[],8,0)&lt;&gt;""),(VLOOKUP(K$25,Datos3[],6,0)*VLOOKUP(K$25,Datos3[],8,0)-VLOOKUP($A39,Datos3[],6,0)*VLOOKUP($A39,Datos3[],8,0)-VLOOKUP(K$25,Datos3[],7,0)+VLOOKUP($A39,Datos3[],7,0))/(VLOOKUP(K$25,Datos3[],8,0)-VLOOKUP($A39,Datos3[],8,0)),"")</f>
        <v/>
      </c>
      <c r="L39" s="33" t="str">
        <f>IF(AND($A39&lt;L$25,VLOOKUP(L$25,Datos3[],8,0)&lt;&gt;"",VLOOKUP($A39,Datos3[],8,0)&lt;&gt;""),(VLOOKUP(L$25,Datos3[],6,0)*VLOOKUP(L$25,Datos3[],8,0)-VLOOKUP($A39,Datos3[],6,0)*VLOOKUP($A39,Datos3[],8,0)-VLOOKUP(L$25,Datos3[],7,0)+VLOOKUP($A39,Datos3[],7,0))/(VLOOKUP(L$25,Datos3[],8,0)-VLOOKUP($A39,Datos3[],8,0)),"")</f>
        <v/>
      </c>
      <c r="M39" s="33" t="str">
        <f>IF(AND($A39&lt;M$25,VLOOKUP(M$25,Datos3[],8,0)&lt;&gt;"",VLOOKUP($A39,Datos3[],8,0)&lt;&gt;""),(VLOOKUP(M$25,Datos3[],6,0)*VLOOKUP(M$25,Datos3[],8,0)-VLOOKUP($A39,Datos3[],6,0)*VLOOKUP($A39,Datos3[],8,0)-VLOOKUP(M$25,Datos3[],7,0)+VLOOKUP($A39,Datos3[],7,0))/(VLOOKUP(M$25,Datos3[],8,0)-VLOOKUP($A39,Datos3[],8,0)),"")</f>
        <v/>
      </c>
      <c r="N39" s="33" t="str">
        <f>IF(AND($A39&lt;N$25,VLOOKUP(N$25,Datos3[],8,0)&lt;&gt;"",VLOOKUP($A39,Datos3[],8,0)&lt;&gt;""),(VLOOKUP(N$25,Datos3[],6,0)*VLOOKUP(N$25,Datos3[],8,0)-VLOOKUP($A39,Datos3[],6,0)*VLOOKUP($A39,Datos3[],8,0)-VLOOKUP(N$25,Datos3[],7,0)+VLOOKUP($A39,Datos3[],7,0))/(VLOOKUP(N$25,Datos3[],8,0)-VLOOKUP($A39,Datos3[],8,0)),"")</f>
        <v/>
      </c>
      <c r="O39" s="33" t="str">
        <f>IF(AND($A39&lt;O$25,VLOOKUP(O$25,Datos3[],8,0)&lt;&gt;"",VLOOKUP($A39,Datos3[],8,0)&lt;&gt;""),(VLOOKUP(O$25,Datos3[],6,0)*VLOOKUP(O$25,Datos3[],8,0)-VLOOKUP($A39,Datos3[],6,0)*VLOOKUP($A39,Datos3[],8,0)-VLOOKUP(O$25,Datos3[],7,0)+VLOOKUP($A39,Datos3[],7,0))/(VLOOKUP(O$25,Datos3[],8,0)-VLOOKUP($A39,Datos3[],8,0)),"")</f>
        <v/>
      </c>
      <c r="P39" s="33" t="str">
        <f>IF(AND($A39&lt;P$25,VLOOKUP(P$25,Datos3[],8,0)&lt;&gt;"",VLOOKUP($A39,Datos3[],8,0)&lt;&gt;""),(VLOOKUP(P$25,Datos3[],6,0)*VLOOKUP(P$25,Datos3[],8,0)-VLOOKUP($A39,Datos3[],6,0)*VLOOKUP($A39,Datos3[],8,0)-VLOOKUP(P$25,Datos3[],7,0)+VLOOKUP($A39,Datos3[],7,0))/(VLOOKUP(P$25,Datos3[],8,0)-VLOOKUP($A39,Datos3[],8,0)),"")</f>
        <v/>
      </c>
      <c r="Q39" s="33" t="str">
        <f>IF(AND($A39&lt;Q$25,VLOOKUP(Q$25,Datos3[],8,0)&lt;&gt;"",VLOOKUP($A39,Datos3[],8,0)&lt;&gt;""),(VLOOKUP(Q$25,Datos3[],6,0)*VLOOKUP(Q$25,Datos3[],8,0)-VLOOKUP($A39,Datos3[],6,0)*VLOOKUP($A39,Datos3[],8,0)-VLOOKUP(Q$25,Datos3[],7,0)+VLOOKUP($A39,Datos3[],7,0))/(VLOOKUP(Q$25,Datos3[],8,0)-VLOOKUP($A39,Datos3[],8,0)),"")</f>
        <v/>
      </c>
      <c r="S39" s="9">
        <v>14</v>
      </c>
      <c r="T39" s="36" t="str">
        <f t="shared" si="2"/>
        <v/>
      </c>
      <c r="U39" s="37" t="str">
        <f t="shared" si="3"/>
        <v/>
      </c>
      <c r="V39" s="37" t="str">
        <f t="shared" si="4"/>
        <v/>
      </c>
      <c r="W39" s="37" t="str">
        <f t="shared" si="5"/>
        <v/>
      </c>
      <c r="X39" s="37" t="str">
        <f t="shared" si="6"/>
        <v/>
      </c>
      <c r="Y39" s="37" t="str">
        <f t="shared" si="7"/>
        <v/>
      </c>
      <c r="Z39" s="37" t="str">
        <f t="shared" si="8"/>
        <v/>
      </c>
      <c r="AA39" s="37" t="str">
        <f t="shared" si="9"/>
        <v/>
      </c>
      <c r="AB39" s="37" t="str">
        <f t="shared" si="10"/>
        <v/>
      </c>
      <c r="AC39" s="37" t="str">
        <f t="shared" si="11"/>
        <v/>
      </c>
      <c r="AD39" s="37" t="str">
        <f t="shared" si="12"/>
        <v/>
      </c>
      <c r="AE39" s="37" t="str">
        <f t="shared" si="13"/>
        <v/>
      </c>
      <c r="AF39" s="37" t="str">
        <f t="shared" si="14"/>
        <v/>
      </c>
      <c r="AG39" s="37" t="str">
        <f t="shared" si="15"/>
        <v/>
      </c>
      <c r="AH39" s="37" t="str">
        <f t="shared" si="16"/>
        <v/>
      </c>
      <c r="AI39" s="37" t="str">
        <f t="shared" si="17"/>
        <v/>
      </c>
    </row>
    <row r="40" spans="1:35" x14ac:dyDescent="0.25">
      <c r="A40" s="9">
        <v>15</v>
      </c>
      <c r="B40" s="32" t="str">
        <f>IF(AND($A40&lt;B$25,VLOOKUP(B$25,Datos3[],8,0)&lt;&gt;"",VLOOKUP($A40,Datos3[],8,0)&lt;&gt;""),(VLOOKUP(B$25,Datos3[],6,0)*VLOOKUP(B$25,Datos3[],8,0)-VLOOKUP($A40,Datos3[],6,0)*VLOOKUP($A40,Datos3[],8,0)-VLOOKUP(B$25,Datos3[],7,0)+VLOOKUP($A40,Datos3[],7,0))/(VLOOKUP(B$25,Datos3[],8,0)-VLOOKUP($A40,Datos3[],8,0)),"")</f>
        <v/>
      </c>
      <c r="C40" s="33" t="str">
        <f>IF(AND($A40&lt;C$25,VLOOKUP(C$25,Datos3[],8,0)&lt;&gt;"",VLOOKUP($A40,Datos3[],8,0)&lt;&gt;""),(VLOOKUP(C$25,Datos3[],6,0)*VLOOKUP(C$25,Datos3[],8,0)-VLOOKUP($A40,Datos3[],6,0)*VLOOKUP($A40,Datos3[],8,0)-VLOOKUP(C$25,Datos3[],7,0)+VLOOKUP($A40,Datos3[],7,0))/(VLOOKUP(C$25,Datos3[],8,0)-VLOOKUP($A40,Datos3[],8,0)),"")</f>
        <v/>
      </c>
      <c r="D40" s="33" t="str">
        <f>IF(AND($A40&lt;D$25,VLOOKUP(D$25,Datos3[],8,0)&lt;&gt;"",VLOOKUP($A40,Datos3[],8,0)&lt;&gt;""),(VLOOKUP(D$25,Datos3[],6,0)*VLOOKUP(D$25,Datos3[],8,0)-VLOOKUP($A40,Datos3[],6,0)*VLOOKUP($A40,Datos3[],8,0)-VLOOKUP(D$25,Datos3[],7,0)+VLOOKUP($A40,Datos3[],7,0))/(VLOOKUP(D$25,Datos3[],8,0)-VLOOKUP($A40,Datos3[],8,0)),"")</f>
        <v/>
      </c>
      <c r="E40" s="33" t="str">
        <f>IF(AND($A40&lt;E$25,VLOOKUP(E$25,Datos3[],8,0)&lt;&gt;"",VLOOKUP($A40,Datos3[],8,0)&lt;&gt;""),(VLOOKUP(E$25,Datos3[],6,0)*VLOOKUP(E$25,Datos3[],8,0)-VLOOKUP($A40,Datos3[],6,0)*VLOOKUP($A40,Datos3[],8,0)-VLOOKUP(E$25,Datos3[],7,0)+VLOOKUP($A40,Datos3[],7,0))/(VLOOKUP(E$25,Datos3[],8,0)-VLOOKUP($A40,Datos3[],8,0)),"")</f>
        <v/>
      </c>
      <c r="F40" s="33" t="str">
        <f>IF(AND($A40&lt;F$25,VLOOKUP(F$25,Datos3[],8,0)&lt;&gt;"",VLOOKUP($A40,Datos3[],8,0)&lt;&gt;""),(VLOOKUP(F$25,Datos3[],6,0)*VLOOKUP(F$25,Datos3[],8,0)-VLOOKUP($A40,Datos3[],6,0)*VLOOKUP($A40,Datos3[],8,0)-VLOOKUP(F$25,Datos3[],7,0)+VLOOKUP($A40,Datos3[],7,0))/(VLOOKUP(F$25,Datos3[],8,0)-VLOOKUP($A40,Datos3[],8,0)),"")</f>
        <v/>
      </c>
      <c r="G40" s="33" t="str">
        <f>IF(AND($A40&lt;G$25,VLOOKUP(G$25,Datos3[],8,0)&lt;&gt;"",VLOOKUP($A40,Datos3[],8,0)&lt;&gt;""),(VLOOKUP(G$25,Datos3[],6,0)*VLOOKUP(G$25,Datos3[],8,0)-VLOOKUP($A40,Datos3[],6,0)*VLOOKUP($A40,Datos3[],8,0)-VLOOKUP(G$25,Datos3[],7,0)+VLOOKUP($A40,Datos3[],7,0))/(VLOOKUP(G$25,Datos3[],8,0)-VLOOKUP($A40,Datos3[],8,0)),"")</f>
        <v/>
      </c>
      <c r="H40" s="33" t="str">
        <f>IF(AND($A40&lt;H$25,VLOOKUP(H$25,Datos3[],8,0)&lt;&gt;"",VLOOKUP($A40,Datos3[],8,0)&lt;&gt;""),(VLOOKUP(H$25,Datos3[],6,0)*VLOOKUP(H$25,Datos3[],8,0)-VLOOKUP($A40,Datos3[],6,0)*VLOOKUP($A40,Datos3[],8,0)-VLOOKUP(H$25,Datos3[],7,0)+VLOOKUP($A40,Datos3[],7,0))/(VLOOKUP(H$25,Datos3[],8,0)-VLOOKUP($A40,Datos3[],8,0)),"")</f>
        <v/>
      </c>
      <c r="I40" s="33" t="str">
        <f>IF(AND($A40&lt;I$25,VLOOKUP(I$25,Datos3[],8,0)&lt;&gt;"",VLOOKUP($A40,Datos3[],8,0)&lt;&gt;""),(VLOOKUP(I$25,Datos3[],6,0)*VLOOKUP(I$25,Datos3[],8,0)-VLOOKUP($A40,Datos3[],6,0)*VLOOKUP($A40,Datos3[],8,0)-VLOOKUP(I$25,Datos3[],7,0)+VLOOKUP($A40,Datos3[],7,0))/(VLOOKUP(I$25,Datos3[],8,0)-VLOOKUP($A40,Datos3[],8,0)),"")</f>
        <v/>
      </c>
      <c r="J40" s="33" t="str">
        <f>IF(AND($A40&lt;J$25,VLOOKUP(J$25,Datos3[],8,0)&lt;&gt;"",VLOOKUP($A40,Datos3[],8,0)&lt;&gt;""),(VLOOKUP(J$25,Datos3[],6,0)*VLOOKUP(J$25,Datos3[],8,0)-VLOOKUP($A40,Datos3[],6,0)*VLOOKUP($A40,Datos3[],8,0)-VLOOKUP(J$25,Datos3[],7,0)+VLOOKUP($A40,Datos3[],7,0))/(VLOOKUP(J$25,Datos3[],8,0)-VLOOKUP($A40,Datos3[],8,0)),"")</f>
        <v/>
      </c>
      <c r="K40" s="33" t="str">
        <f>IF(AND($A40&lt;K$25,VLOOKUP(K$25,Datos3[],8,0)&lt;&gt;"",VLOOKUP($A40,Datos3[],8,0)&lt;&gt;""),(VLOOKUP(K$25,Datos3[],6,0)*VLOOKUP(K$25,Datos3[],8,0)-VLOOKUP($A40,Datos3[],6,0)*VLOOKUP($A40,Datos3[],8,0)-VLOOKUP(K$25,Datos3[],7,0)+VLOOKUP($A40,Datos3[],7,0))/(VLOOKUP(K$25,Datos3[],8,0)-VLOOKUP($A40,Datos3[],8,0)),"")</f>
        <v/>
      </c>
      <c r="L40" s="33" t="str">
        <f>IF(AND($A40&lt;L$25,VLOOKUP(L$25,Datos3[],8,0)&lt;&gt;"",VLOOKUP($A40,Datos3[],8,0)&lt;&gt;""),(VLOOKUP(L$25,Datos3[],6,0)*VLOOKUP(L$25,Datos3[],8,0)-VLOOKUP($A40,Datos3[],6,0)*VLOOKUP($A40,Datos3[],8,0)-VLOOKUP(L$25,Datos3[],7,0)+VLOOKUP($A40,Datos3[],7,0))/(VLOOKUP(L$25,Datos3[],8,0)-VLOOKUP($A40,Datos3[],8,0)),"")</f>
        <v/>
      </c>
      <c r="M40" s="33" t="str">
        <f>IF(AND($A40&lt;M$25,VLOOKUP(M$25,Datos3[],8,0)&lt;&gt;"",VLOOKUP($A40,Datos3[],8,0)&lt;&gt;""),(VLOOKUP(M$25,Datos3[],6,0)*VLOOKUP(M$25,Datos3[],8,0)-VLOOKUP($A40,Datos3[],6,0)*VLOOKUP($A40,Datos3[],8,0)-VLOOKUP(M$25,Datos3[],7,0)+VLOOKUP($A40,Datos3[],7,0))/(VLOOKUP(M$25,Datos3[],8,0)-VLOOKUP($A40,Datos3[],8,0)),"")</f>
        <v/>
      </c>
      <c r="N40" s="33" t="str">
        <f>IF(AND($A40&lt;N$25,VLOOKUP(N$25,Datos3[],8,0)&lt;&gt;"",VLOOKUP($A40,Datos3[],8,0)&lt;&gt;""),(VLOOKUP(N$25,Datos3[],6,0)*VLOOKUP(N$25,Datos3[],8,0)-VLOOKUP($A40,Datos3[],6,0)*VLOOKUP($A40,Datos3[],8,0)-VLOOKUP(N$25,Datos3[],7,0)+VLOOKUP($A40,Datos3[],7,0))/(VLOOKUP(N$25,Datos3[],8,0)-VLOOKUP($A40,Datos3[],8,0)),"")</f>
        <v/>
      </c>
      <c r="O40" s="33" t="str">
        <f>IF(AND($A40&lt;O$25,VLOOKUP(O$25,Datos3[],8,0)&lt;&gt;"",VLOOKUP($A40,Datos3[],8,0)&lt;&gt;""),(VLOOKUP(O$25,Datos3[],6,0)*VLOOKUP(O$25,Datos3[],8,0)-VLOOKUP($A40,Datos3[],6,0)*VLOOKUP($A40,Datos3[],8,0)-VLOOKUP(O$25,Datos3[],7,0)+VLOOKUP($A40,Datos3[],7,0))/(VLOOKUP(O$25,Datos3[],8,0)-VLOOKUP($A40,Datos3[],8,0)),"")</f>
        <v/>
      </c>
      <c r="P40" s="33" t="str">
        <f>IF(AND($A40&lt;P$25,VLOOKUP(P$25,Datos3[],8,0)&lt;&gt;"",VLOOKUP($A40,Datos3[],8,0)&lt;&gt;""),(VLOOKUP(P$25,Datos3[],6,0)*VLOOKUP(P$25,Datos3[],8,0)-VLOOKUP($A40,Datos3[],6,0)*VLOOKUP($A40,Datos3[],8,0)-VLOOKUP(P$25,Datos3[],7,0)+VLOOKUP($A40,Datos3[],7,0))/(VLOOKUP(P$25,Datos3[],8,0)-VLOOKUP($A40,Datos3[],8,0)),"")</f>
        <v/>
      </c>
      <c r="Q40" s="33" t="str">
        <f>IF(AND($A40&lt;Q$25,VLOOKUP(Q$25,Datos3[],8,0)&lt;&gt;"",VLOOKUP($A40,Datos3[],8,0)&lt;&gt;""),(VLOOKUP(Q$25,Datos3[],6,0)*VLOOKUP(Q$25,Datos3[],8,0)-VLOOKUP($A40,Datos3[],6,0)*VLOOKUP($A40,Datos3[],8,0)-VLOOKUP(Q$25,Datos3[],7,0)+VLOOKUP($A40,Datos3[],7,0))/(VLOOKUP(Q$25,Datos3[],8,0)-VLOOKUP($A40,Datos3[],8,0)),"")</f>
        <v/>
      </c>
      <c r="S40" s="9">
        <v>15</v>
      </c>
      <c r="T40" s="36" t="str">
        <f t="shared" si="2"/>
        <v/>
      </c>
      <c r="U40" s="37" t="str">
        <f t="shared" si="3"/>
        <v/>
      </c>
      <c r="V40" s="37" t="str">
        <f t="shared" si="4"/>
        <v/>
      </c>
      <c r="W40" s="37" t="str">
        <f t="shared" si="5"/>
        <v/>
      </c>
      <c r="X40" s="37" t="str">
        <f t="shared" si="6"/>
        <v/>
      </c>
      <c r="Y40" s="37" t="str">
        <f t="shared" si="7"/>
        <v/>
      </c>
      <c r="Z40" s="37" t="str">
        <f t="shared" si="8"/>
        <v/>
      </c>
      <c r="AA40" s="37" t="str">
        <f t="shared" si="9"/>
        <v/>
      </c>
      <c r="AB40" s="37" t="str">
        <f t="shared" si="10"/>
        <v/>
      </c>
      <c r="AC40" s="37" t="str">
        <f t="shared" si="11"/>
        <v/>
      </c>
      <c r="AD40" s="37" t="str">
        <f t="shared" si="12"/>
        <v/>
      </c>
      <c r="AE40" s="37" t="str">
        <f t="shared" si="13"/>
        <v/>
      </c>
      <c r="AF40" s="37" t="str">
        <f t="shared" si="14"/>
        <v/>
      </c>
      <c r="AG40" s="37" t="str">
        <f t="shared" si="15"/>
        <v/>
      </c>
      <c r="AH40" s="37" t="str">
        <f t="shared" si="16"/>
        <v/>
      </c>
      <c r="AI40" s="37" t="str">
        <f t="shared" si="17"/>
        <v/>
      </c>
    </row>
    <row r="41" spans="1:35" ht="16.5" thickBot="1" x14ac:dyDescent="0.3">
      <c r="A41" s="10">
        <v>16</v>
      </c>
      <c r="B41" s="32" t="str">
        <f>IF(AND($A41&lt;B$25,VLOOKUP(B$25,Datos3[],8,0)&lt;&gt;"",VLOOKUP($A41,Datos3[],8,0)&lt;&gt;""),(VLOOKUP(B$25,Datos3[],6,0)*VLOOKUP(B$25,Datos3[],8,0)-VLOOKUP($A41,Datos3[],6,0)*VLOOKUP($A41,Datos3[],8,0)-VLOOKUP(B$25,Datos3[],7,0)+VLOOKUP($A41,Datos3[],7,0))/(VLOOKUP(B$25,Datos3[],8,0)-VLOOKUP($A41,Datos3[],8,0)),"")</f>
        <v/>
      </c>
      <c r="C41" s="33" t="str">
        <f>IF(AND($A41&lt;C$25,VLOOKUP(C$25,Datos3[],8,0)&lt;&gt;"",VLOOKUP($A41,Datos3[],8,0)&lt;&gt;""),(VLOOKUP(C$25,Datos3[],6,0)*VLOOKUP(C$25,Datos3[],8,0)-VLOOKUP($A41,Datos3[],6,0)*VLOOKUP($A41,Datos3[],8,0)-VLOOKUP(C$25,Datos3[],7,0)+VLOOKUP($A41,Datos3[],7,0))/(VLOOKUP(C$25,Datos3[],8,0)-VLOOKUP($A41,Datos3[],8,0)),"")</f>
        <v/>
      </c>
      <c r="D41" s="33" t="str">
        <f>IF(AND($A41&lt;D$25,VLOOKUP(D$25,Datos3[],8,0)&lt;&gt;"",VLOOKUP($A41,Datos3[],8,0)&lt;&gt;""),(VLOOKUP(D$25,Datos3[],6,0)*VLOOKUP(D$25,Datos3[],8,0)-VLOOKUP($A41,Datos3[],6,0)*VLOOKUP($A41,Datos3[],8,0)-VLOOKUP(D$25,Datos3[],7,0)+VLOOKUP($A41,Datos3[],7,0))/(VLOOKUP(D$25,Datos3[],8,0)-VLOOKUP($A41,Datos3[],8,0)),"")</f>
        <v/>
      </c>
      <c r="E41" s="33" t="str">
        <f>IF(AND($A41&lt;E$25,VLOOKUP(E$25,Datos3[],8,0)&lt;&gt;"",VLOOKUP($A41,Datos3[],8,0)&lt;&gt;""),(VLOOKUP(E$25,Datos3[],6,0)*VLOOKUP(E$25,Datos3[],8,0)-VLOOKUP($A41,Datos3[],6,0)*VLOOKUP($A41,Datos3[],8,0)-VLOOKUP(E$25,Datos3[],7,0)+VLOOKUP($A41,Datos3[],7,0))/(VLOOKUP(E$25,Datos3[],8,0)-VLOOKUP($A41,Datos3[],8,0)),"")</f>
        <v/>
      </c>
      <c r="F41" s="33" t="str">
        <f>IF(AND($A41&lt;F$25,VLOOKUP(F$25,Datos3[],8,0)&lt;&gt;"",VLOOKUP($A41,Datos3[],8,0)&lt;&gt;""),(VLOOKUP(F$25,Datos3[],6,0)*VLOOKUP(F$25,Datos3[],8,0)-VLOOKUP($A41,Datos3[],6,0)*VLOOKUP($A41,Datos3[],8,0)-VLOOKUP(F$25,Datos3[],7,0)+VLOOKUP($A41,Datos3[],7,0))/(VLOOKUP(F$25,Datos3[],8,0)-VLOOKUP($A41,Datos3[],8,0)),"")</f>
        <v/>
      </c>
      <c r="G41" s="33" t="str">
        <f>IF(AND($A41&lt;G$25,VLOOKUP(G$25,Datos3[],8,0)&lt;&gt;"",VLOOKUP($A41,Datos3[],8,0)&lt;&gt;""),(VLOOKUP(G$25,Datos3[],6,0)*VLOOKUP(G$25,Datos3[],8,0)-VLOOKUP($A41,Datos3[],6,0)*VLOOKUP($A41,Datos3[],8,0)-VLOOKUP(G$25,Datos3[],7,0)+VLOOKUP($A41,Datos3[],7,0))/(VLOOKUP(G$25,Datos3[],8,0)-VLOOKUP($A41,Datos3[],8,0)),"")</f>
        <v/>
      </c>
      <c r="H41" s="33" t="str">
        <f>IF(AND($A41&lt;H$25,VLOOKUP(H$25,Datos3[],8,0)&lt;&gt;"",VLOOKUP($A41,Datos3[],8,0)&lt;&gt;""),(VLOOKUP(H$25,Datos3[],6,0)*VLOOKUP(H$25,Datos3[],8,0)-VLOOKUP($A41,Datos3[],6,0)*VLOOKUP($A41,Datos3[],8,0)-VLOOKUP(H$25,Datos3[],7,0)+VLOOKUP($A41,Datos3[],7,0))/(VLOOKUP(H$25,Datos3[],8,0)-VLOOKUP($A41,Datos3[],8,0)),"")</f>
        <v/>
      </c>
      <c r="I41" s="33" t="str">
        <f>IF(AND($A41&lt;I$25,VLOOKUP(I$25,Datos3[],8,0)&lt;&gt;"",VLOOKUP($A41,Datos3[],8,0)&lt;&gt;""),(VLOOKUP(I$25,Datos3[],6,0)*VLOOKUP(I$25,Datos3[],8,0)-VLOOKUP($A41,Datos3[],6,0)*VLOOKUP($A41,Datos3[],8,0)-VLOOKUP(I$25,Datos3[],7,0)+VLOOKUP($A41,Datos3[],7,0))/(VLOOKUP(I$25,Datos3[],8,0)-VLOOKUP($A41,Datos3[],8,0)),"")</f>
        <v/>
      </c>
      <c r="J41" s="33" t="str">
        <f>IF(AND($A41&lt;J$25,VLOOKUP(J$25,Datos3[],8,0)&lt;&gt;"",VLOOKUP($A41,Datos3[],8,0)&lt;&gt;""),(VLOOKUP(J$25,Datos3[],6,0)*VLOOKUP(J$25,Datos3[],8,0)-VLOOKUP($A41,Datos3[],6,0)*VLOOKUP($A41,Datos3[],8,0)-VLOOKUP(J$25,Datos3[],7,0)+VLOOKUP($A41,Datos3[],7,0))/(VLOOKUP(J$25,Datos3[],8,0)-VLOOKUP($A41,Datos3[],8,0)),"")</f>
        <v/>
      </c>
      <c r="K41" s="33" t="str">
        <f>IF(AND($A41&lt;K$25,VLOOKUP(K$25,Datos3[],8,0)&lt;&gt;"",VLOOKUP($A41,Datos3[],8,0)&lt;&gt;""),(VLOOKUP(K$25,Datos3[],6,0)*VLOOKUP(K$25,Datos3[],8,0)-VLOOKUP($A41,Datos3[],6,0)*VLOOKUP($A41,Datos3[],8,0)-VLOOKUP(K$25,Datos3[],7,0)+VLOOKUP($A41,Datos3[],7,0))/(VLOOKUP(K$25,Datos3[],8,0)-VLOOKUP($A41,Datos3[],8,0)),"")</f>
        <v/>
      </c>
      <c r="L41" s="33" t="str">
        <f>IF(AND($A41&lt;L$25,VLOOKUP(L$25,Datos3[],8,0)&lt;&gt;"",VLOOKUP($A41,Datos3[],8,0)&lt;&gt;""),(VLOOKUP(L$25,Datos3[],6,0)*VLOOKUP(L$25,Datos3[],8,0)-VLOOKUP($A41,Datos3[],6,0)*VLOOKUP($A41,Datos3[],8,0)-VLOOKUP(L$25,Datos3[],7,0)+VLOOKUP($A41,Datos3[],7,0))/(VLOOKUP(L$25,Datos3[],8,0)-VLOOKUP($A41,Datos3[],8,0)),"")</f>
        <v/>
      </c>
      <c r="M41" s="33" t="str">
        <f>IF(AND($A41&lt;M$25,VLOOKUP(M$25,Datos3[],8,0)&lt;&gt;"",VLOOKUP($A41,Datos3[],8,0)&lt;&gt;""),(VLOOKUP(M$25,Datos3[],6,0)*VLOOKUP(M$25,Datos3[],8,0)-VLOOKUP($A41,Datos3[],6,0)*VLOOKUP($A41,Datos3[],8,0)-VLOOKUP(M$25,Datos3[],7,0)+VLOOKUP($A41,Datos3[],7,0))/(VLOOKUP(M$25,Datos3[],8,0)-VLOOKUP($A41,Datos3[],8,0)),"")</f>
        <v/>
      </c>
      <c r="N41" s="33" t="str">
        <f>IF(AND($A41&lt;N$25,VLOOKUP(N$25,Datos3[],8,0)&lt;&gt;"",VLOOKUP($A41,Datos3[],8,0)&lt;&gt;""),(VLOOKUP(N$25,Datos3[],6,0)*VLOOKUP(N$25,Datos3[],8,0)-VLOOKUP($A41,Datos3[],6,0)*VLOOKUP($A41,Datos3[],8,0)-VLOOKUP(N$25,Datos3[],7,0)+VLOOKUP($A41,Datos3[],7,0))/(VLOOKUP(N$25,Datos3[],8,0)-VLOOKUP($A41,Datos3[],8,0)),"")</f>
        <v/>
      </c>
      <c r="O41" s="33" t="str">
        <f>IF(AND($A41&lt;O$25,VLOOKUP(O$25,Datos3[],8,0)&lt;&gt;"",VLOOKUP($A41,Datos3[],8,0)&lt;&gt;""),(VLOOKUP(O$25,Datos3[],6,0)*VLOOKUP(O$25,Datos3[],8,0)-VLOOKUP($A41,Datos3[],6,0)*VLOOKUP($A41,Datos3[],8,0)-VLOOKUP(O$25,Datos3[],7,0)+VLOOKUP($A41,Datos3[],7,0))/(VLOOKUP(O$25,Datos3[],8,0)-VLOOKUP($A41,Datos3[],8,0)),"")</f>
        <v/>
      </c>
      <c r="P41" s="33" t="str">
        <f>IF(AND($A41&lt;P$25,VLOOKUP(P$25,Datos3[],8,0)&lt;&gt;"",VLOOKUP($A41,Datos3[],8,0)&lt;&gt;""),(VLOOKUP(P$25,Datos3[],6,0)*VLOOKUP(P$25,Datos3[],8,0)-VLOOKUP($A41,Datos3[],6,0)*VLOOKUP($A41,Datos3[],8,0)-VLOOKUP(P$25,Datos3[],7,0)+VLOOKUP($A41,Datos3[],7,0))/(VLOOKUP(P$25,Datos3[],8,0)-VLOOKUP($A41,Datos3[],8,0)),"")</f>
        <v/>
      </c>
      <c r="Q41" s="33" t="str">
        <f>IF(AND($A41&lt;Q$25,VLOOKUP(Q$25,Datos3[],8,0)&lt;&gt;"",VLOOKUP($A41,Datos3[],8,0)&lt;&gt;""),(VLOOKUP(Q$25,Datos3[],6,0)*VLOOKUP(Q$25,Datos3[],8,0)-VLOOKUP($A41,Datos3[],6,0)*VLOOKUP($A41,Datos3[],8,0)-VLOOKUP(Q$25,Datos3[],7,0)+VLOOKUP($A41,Datos3[],7,0))/(VLOOKUP(Q$25,Datos3[],8,0)-VLOOKUP($A41,Datos3[],8,0)),"")</f>
        <v/>
      </c>
      <c r="S41" s="10">
        <v>16</v>
      </c>
      <c r="T41" s="36" t="str">
        <f t="shared" si="2"/>
        <v/>
      </c>
      <c r="U41" s="37" t="str">
        <f t="shared" si="3"/>
        <v/>
      </c>
      <c r="V41" s="37" t="str">
        <f t="shared" si="4"/>
        <v/>
      </c>
      <c r="W41" s="37" t="str">
        <f t="shared" si="5"/>
        <v/>
      </c>
      <c r="X41" s="37" t="str">
        <f t="shared" si="6"/>
        <v/>
      </c>
      <c r="Y41" s="37" t="str">
        <f t="shared" si="7"/>
        <v/>
      </c>
      <c r="Z41" s="37" t="str">
        <f t="shared" si="8"/>
        <v/>
      </c>
      <c r="AA41" s="37" t="str">
        <f t="shared" si="9"/>
        <v/>
      </c>
      <c r="AB41" s="37" t="str">
        <f t="shared" si="10"/>
        <v/>
      </c>
      <c r="AC41" s="37" t="str">
        <f t="shared" si="11"/>
        <v/>
      </c>
      <c r="AD41" s="37" t="str">
        <f t="shared" si="12"/>
        <v/>
      </c>
      <c r="AE41" s="37" t="str">
        <f t="shared" si="13"/>
        <v/>
      </c>
      <c r="AF41" s="37" t="str">
        <f t="shared" si="14"/>
        <v/>
      </c>
      <c r="AG41" s="37" t="str">
        <f t="shared" si="15"/>
        <v/>
      </c>
      <c r="AH41" s="37" t="str">
        <f t="shared" si="16"/>
        <v/>
      </c>
      <c r="AI41" s="37" t="str">
        <f t="shared" si="17"/>
        <v/>
      </c>
    </row>
    <row r="43" spans="1:35" ht="16.5" thickBot="1" x14ac:dyDescent="0.3">
      <c r="A43" s="1" t="s">
        <v>14</v>
      </c>
      <c r="S43" s="1" t="s">
        <v>43</v>
      </c>
    </row>
    <row r="44" spans="1:35" ht="16.5" thickBot="1" x14ac:dyDescent="0.3">
      <c r="A44" s="4" t="s">
        <v>8</v>
      </c>
      <c r="B44" s="5">
        <v>1</v>
      </c>
      <c r="C44" s="6">
        <v>2</v>
      </c>
      <c r="D44" s="6">
        <v>3</v>
      </c>
      <c r="E44" s="6">
        <v>4</v>
      </c>
      <c r="F44" s="6">
        <v>5</v>
      </c>
      <c r="G44" s="6">
        <v>6</v>
      </c>
      <c r="H44" s="6">
        <v>7</v>
      </c>
      <c r="I44" s="6">
        <v>8</v>
      </c>
      <c r="J44" s="6">
        <v>9</v>
      </c>
      <c r="K44" s="6">
        <v>10</v>
      </c>
      <c r="L44" s="6">
        <v>11</v>
      </c>
      <c r="M44" s="6">
        <v>12</v>
      </c>
      <c r="N44" s="6">
        <v>13</v>
      </c>
      <c r="O44" s="6">
        <v>14</v>
      </c>
      <c r="P44" s="6">
        <v>15</v>
      </c>
      <c r="Q44" s="7">
        <v>16</v>
      </c>
      <c r="S44" s="4" t="s">
        <v>8</v>
      </c>
      <c r="T44" s="5">
        <v>1</v>
      </c>
      <c r="U44" s="6">
        <v>2</v>
      </c>
      <c r="V44" s="6">
        <v>3</v>
      </c>
      <c r="W44" s="6">
        <v>4</v>
      </c>
      <c r="X44" s="6">
        <v>5</v>
      </c>
      <c r="Y44" s="6">
        <v>6</v>
      </c>
      <c r="Z44" s="6">
        <v>7</v>
      </c>
      <c r="AA44" s="6">
        <v>8</v>
      </c>
      <c r="AB44" s="6">
        <v>9</v>
      </c>
      <c r="AC44" s="6">
        <v>10</v>
      </c>
      <c r="AD44" s="6">
        <v>11</v>
      </c>
      <c r="AE44" s="6">
        <v>12</v>
      </c>
      <c r="AF44" s="6">
        <v>13</v>
      </c>
      <c r="AG44" s="6">
        <v>14</v>
      </c>
      <c r="AH44" s="6">
        <v>15</v>
      </c>
      <c r="AI44" s="7">
        <v>16</v>
      </c>
    </row>
    <row r="45" spans="1:35" x14ac:dyDescent="0.25">
      <c r="A45" s="8">
        <v>1</v>
      </c>
      <c r="B45" s="30" t="str">
        <f>IF(AND($A45&lt;B$44,VLOOKUP(B$44,Datos3[],8,0)&lt;&gt;"",VLOOKUP($A45,Datos3[],8,0)&lt;&gt;""),(VLOOKUP(B$44,Datos3[],7,0)*VLOOKUP(B$44,Datos3[],9,0)-VLOOKUP($A45,Datos3[],7,0)*VLOOKUP($A45,Datos3[],9,0)-VLOOKUP(B$44,Datos3[],6,0)+VLOOKUP($A45,Datos3[],6,0))/(VLOOKUP(B$44,Datos3[],9,0)-VLOOKUP($A45,Datos3[],9,0)),"")</f>
        <v/>
      </c>
      <c r="C45" s="31">
        <f>IF(AND($A45&lt;C$44,VLOOKUP(C$44,Datos3[],8,0)&lt;&gt;"",VLOOKUP($A45,Datos3[],8,0)&lt;&gt;""),(VLOOKUP(C$44,Datos3[],7,0)*VLOOKUP(C$44,Datos3[],9,0)-VLOOKUP($A45,Datos3[],7,0)*VLOOKUP($A45,Datos3[],9,0)-VLOOKUP(C$44,Datos3[],6,0)+VLOOKUP($A45,Datos3[],6,0))/(VLOOKUP(C$44,Datos3[],9,0)-VLOOKUP($A45,Datos3[],9,0)),"")</f>
        <v>1038.8671209540034</v>
      </c>
      <c r="D45" s="31">
        <f>IF(AND($A45&lt;D$44,VLOOKUP(D$44,Datos3[],8,0)&lt;&gt;"",VLOOKUP($A45,Datos3[],8,0)&lt;&gt;""),(VLOOKUP(D$44,Datos3[],7,0)*VLOOKUP(D$44,Datos3[],9,0)-VLOOKUP($A45,Datos3[],7,0)*VLOOKUP($A45,Datos3[],9,0)-VLOOKUP(D$44,Datos3[],6,0)+VLOOKUP($A45,Datos3[],6,0))/(VLOOKUP(D$44,Datos3[],9,0)-VLOOKUP($A45,Datos3[],9,0)),"")</f>
        <v>1040.2137765380444</v>
      </c>
      <c r="E45" s="31">
        <f>IF(AND($A45&lt;E$44,VLOOKUP(E$44,Datos3[],8,0)&lt;&gt;"",VLOOKUP($A45,Datos3[],8,0)&lt;&gt;""),(VLOOKUP(E$44,Datos3[],7,0)*VLOOKUP(E$44,Datos3[],9,0)-VLOOKUP($A45,Datos3[],7,0)*VLOOKUP($A45,Datos3[],9,0)-VLOOKUP(E$44,Datos3[],6,0)+VLOOKUP($A45,Datos3[],6,0))/(VLOOKUP(E$44,Datos3[],9,0)-VLOOKUP($A45,Datos3[],9,0)),"")</f>
        <v>1041.7916546498518</v>
      </c>
      <c r="F45" s="31">
        <f>IF(AND($A45&lt;F$44,VLOOKUP(F$44,Datos3[],8,0)&lt;&gt;"",VLOOKUP($A45,Datos3[],8,0)&lt;&gt;""),(VLOOKUP(F$44,Datos3[],7,0)*VLOOKUP(F$44,Datos3[],9,0)-VLOOKUP($A45,Datos3[],7,0)*VLOOKUP($A45,Datos3[],9,0)-VLOOKUP(F$44,Datos3[],6,0)+VLOOKUP($A45,Datos3[],6,0))/(VLOOKUP(F$44,Datos3[],9,0)-VLOOKUP($A45,Datos3[],9,0)),"")</f>
        <v>1038.7108973801026</v>
      </c>
      <c r="G45" s="31" t="str">
        <f>IF(AND($A45&lt;G$44,VLOOKUP(G$44,Datos3[],8,0)&lt;&gt;"",VLOOKUP($A45,Datos3[],8,0)&lt;&gt;""),(VLOOKUP(G$44,Datos3[],7,0)*VLOOKUP(G$44,Datos3[],9,0)-VLOOKUP($A45,Datos3[],7,0)*VLOOKUP($A45,Datos3[],9,0)-VLOOKUP(G$44,Datos3[],6,0)+VLOOKUP($A45,Datos3[],6,0))/(VLOOKUP(G$44,Datos3[],9,0)-VLOOKUP($A45,Datos3[],9,0)),"")</f>
        <v/>
      </c>
      <c r="H45" s="31" t="str">
        <f>IF(AND($A45&lt;H$44,VLOOKUP(H$44,Datos3[],8,0)&lt;&gt;"",VLOOKUP($A45,Datos3[],8,0)&lt;&gt;""),(VLOOKUP(H$44,Datos3[],7,0)*VLOOKUP(H$44,Datos3[],9,0)-VLOOKUP($A45,Datos3[],7,0)*VLOOKUP($A45,Datos3[],9,0)-VLOOKUP(H$44,Datos3[],6,0)+VLOOKUP($A45,Datos3[],6,0))/(VLOOKUP(H$44,Datos3[],9,0)-VLOOKUP($A45,Datos3[],9,0)),"")</f>
        <v/>
      </c>
      <c r="I45" s="31" t="str">
        <f>IF(AND($A45&lt;I$44,VLOOKUP(I$44,Datos3[],8,0)&lt;&gt;"",VLOOKUP($A45,Datos3[],8,0)&lt;&gt;""),(VLOOKUP(I$44,Datos3[],7,0)*VLOOKUP(I$44,Datos3[],9,0)-VLOOKUP($A45,Datos3[],7,0)*VLOOKUP($A45,Datos3[],9,0)-VLOOKUP(I$44,Datos3[],6,0)+VLOOKUP($A45,Datos3[],6,0))/(VLOOKUP(I$44,Datos3[],9,0)-VLOOKUP($A45,Datos3[],9,0)),"")</f>
        <v/>
      </c>
      <c r="J45" s="31" t="str">
        <f>IF(AND($A45&lt;J$44,VLOOKUP(J$44,Datos3[],8,0)&lt;&gt;"",VLOOKUP($A45,Datos3[],8,0)&lt;&gt;""),(VLOOKUP(J$44,Datos3[],7,0)*VLOOKUP(J$44,Datos3[],9,0)-VLOOKUP($A45,Datos3[],7,0)*VLOOKUP($A45,Datos3[],9,0)-VLOOKUP(J$44,Datos3[],6,0)+VLOOKUP($A45,Datos3[],6,0))/(VLOOKUP(J$44,Datos3[],9,0)-VLOOKUP($A45,Datos3[],9,0)),"")</f>
        <v/>
      </c>
      <c r="K45" s="31" t="str">
        <f>IF(AND($A45&lt;K$44,VLOOKUP(K$44,Datos3[],8,0)&lt;&gt;"",VLOOKUP($A45,Datos3[],8,0)&lt;&gt;""),(VLOOKUP(K$44,Datos3[],7,0)*VLOOKUP(K$44,Datos3[],9,0)-VLOOKUP($A45,Datos3[],7,0)*VLOOKUP($A45,Datos3[],9,0)-VLOOKUP(K$44,Datos3[],6,0)+VLOOKUP($A45,Datos3[],6,0))/(VLOOKUP(K$44,Datos3[],9,0)-VLOOKUP($A45,Datos3[],9,0)),"")</f>
        <v/>
      </c>
      <c r="L45" s="31" t="str">
        <f>IF(AND($A45&lt;L$44,VLOOKUP(L$44,Datos3[],8,0)&lt;&gt;"",VLOOKUP($A45,Datos3[],8,0)&lt;&gt;""),(VLOOKUP(L$44,Datos3[],7,0)*VLOOKUP(L$44,Datos3[],9,0)-VLOOKUP($A45,Datos3[],7,0)*VLOOKUP($A45,Datos3[],9,0)-VLOOKUP(L$44,Datos3[],6,0)+VLOOKUP($A45,Datos3[],6,0))/(VLOOKUP(L$44,Datos3[],9,0)-VLOOKUP($A45,Datos3[],9,0)),"")</f>
        <v/>
      </c>
      <c r="M45" s="31" t="str">
        <f>IF(AND($A45&lt;M$44,VLOOKUP(M$44,Datos3[],8,0)&lt;&gt;"",VLOOKUP($A45,Datos3[],8,0)&lt;&gt;""),(VLOOKUP(M$44,Datos3[],7,0)*VLOOKUP(M$44,Datos3[],9,0)-VLOOKUP($A45,Datos3[],7,0)*VLOOKUP($A45,Datos3[],9,0)-VLOOKUP(M$44,Datos3[],6,0)+VLOOKUP($A45,Datos3[],6,0))/(VLOOKUP(M$44,Datos3[],9,0)-VLOOKUP($A45,Datos3[],9,0)),"")</f>
        <v/>
      </c>
      <c r="N45" s="31" t="str">
        <f>IF(AND($A45&lt;N$44,VLOOKUP(N$44,Datos3[],8,0)&lt;&gt;"",VLOOKUP($A45,Datos3[],8,0)&lt;&gt;""),(VLOOKUP(N$44,Datos3[],7,0)*VLOOKUP(N$44,Datos3[],9,0)-VLOOKUP($A45,Datos3[],7,0)*VLOOKUP($A45,Datos3[],9,0)-VLOOKUP(N$44,Datos3[],6,0)+VLOOKUP($A45,Datos3[],6,0))/(VLOOKUP(N$44,Datos3[],9,0)-VLOOKUP($A45,Datos3[],9,0)),"")</f>
        <v/>
      </c>
      <c r="O45" s="31" t="str">
        <f>IF(AND($A45&lt;O$44,VLOOKUP(O$44,Datos3[],8,0)&lt;&gt;"",VLOOKUP($A45,Datos3[],8,0)&lt;&gt;""),(VLOOKUP(O$44,Datos3[],7,0)*VLOOKUP(O$44,Datos3[],9,0)-VLOOKUP($A45,Datos3[],7,0)*VLOOKUP($A45,Datos3[],9,0)-VLOOKUP(O$44,Datos3[],6,0)+VLOOKUP($A45,Datos3[],6,0))/(VLOOKUP(O$44,Datos3[],9,0)-VLOOKUP($A45,Datos3[],9,0)),"")</f>
        <v/>
      </c>
      <c r="P45" s="31" t="str">
        <f>IF(AND($A45&lt;P$44,VLOOKUP(P$44,Datos3[],8,0)&lt;&gt;"",VLOOKUP($A45,Datos3[],8,0)&lt;&gt;""),(VLOOKUP(P$44,Datos3[],7,0)*VLOOKUP(P$44,Datos3[],9,0)-VLOOKUP($A45,Datos3[],7,0)*VLOOKUP($A45,Datos3[],9,0)-VLOOKUP(P$44,Datos3[],6,0)+VLOOKUP($A45,Datos3[],6,0))/(VLOOKUP(P$44,Datos3[],9,0)-VLOOKUP($A45,Datos3[],9,0)),"")</f>
        <v/>
      </c>
      <c r="Q45" s="31" t="str">
        <f>IF(AND($A45&lt;Q$44,VLOOKUP(Q$44,Datos3[],8,0)&lt;&gt;"",VLOOKUP($A45,Datos3[],8,0)&lt;&gt;""),(VLOOKUP(Q$44,Datos3[],7,0)*VLOOKUP(Q$44,Datos3[],9,0)-VLOOKUP($A45,Datos3[],7,0)*VLOOKUP($A45,Datos3[],9,0)-VLOOKUP(Q$44,Datos3[],6,0)+VLOOKUP($A45,Datos3[],6,0))/(VLOOKUP(Q$44,Datos3[],9,0)-VLOOKUP($A45,Datos3[],9,0)),"")</f>
        <v/>
      </c>
      <c r="S45" s="8">
        <v>1</v>
      </c>
      <c r="T45" s="34" t="str">
        <f t="shared" ref="T45:T60" si="18">IF(B45&lt;&gt;"",IF(ABS(B45-promedio_y)&lt;=(umbral_y),B45,""),"")</f>
        <v/>
      </c>
      <c r="U45" s="35">
        <f t="shared" ref="U45:U60" si="19">IF(C45&lt;&gt;"",IF(ABS(C45-promedio_y)&lt;=(umbral_y),C45,""),"")</f>
        <v>1038.8671209540034</v>
      </c>
      <c r="V45" s="35">
        <f t="shared" ref="V45:V60" si="20">IF(D45&lt;&gt;"",IF(ABS(D45-promedio_y)&lt;=(umbral_y),D45,""),"")</f>
        <v>1040.2137765380444</v>
      </c>
      <c r="W45" s="35" t="str">
        <f t="shared" ref="W45:W60" si="21">IF(E45&lt;&gt;"",IF(ABS(E45-promedio_y)&lt;=(umbral_y),E45,""),"")</f>
        <v/>
      </c>
      <c r="X45" s="35" t="str">
        <f t="shared" ref="X45:X60" si="22">IF(F45&lt;&gt;"",IF(ABS(F45-promedio_y)&lt;=(umbral_y),F45,""),"")</f>
        <v/>
      </c>
      <c r="Y45" s="35" t="str">
        <f t="shared" ref="Y45:Y60" si="23">IF(G45&lt;&gt;"",IF(ABS(G45-promedio_y)&lt;=(umbral_y),G45,""),"")</f>
        <v/>
      </c>
      <c r="Z45" s="35" t="str">
        <f t="shared" ref="Z45:Z60" si="24">IF(H45&lt;&gt;"",IF(ABS(H45-promedio_y)&lt;=(umbral_y),H45,""),"")</f>
        <v/>
      </c>
      <c r="AA45" s="35" t="str">
        <f t="shared" ref="AA45:AA60" si="25">IF(I45&lt;&gt;"",IF(ABS(I45-promedio_y)&lt;=(umbral_y),I45,""),"")</f>
        <v/>
      </c>
      <c r="AB45" s="35" t="str">
        <f t="shared" ref="AB45:AB60" si="26">IF(J45&lt;&gt;"",IF(ABS(J45-promedio_y)&lt;=(umbral_y),J45,""),"")</f>
        <v/>
      </c>
      <c r="AC45" s="35" t="str">
        <f t="shared" ref="AC45:AC60" si="27">IF(K45&lt;&gt;"",IF(ABS(K45-promedio_y)&lt;=(umbral_y),K45,""),"")</f>
        <v/>
      </c>
      <c r="AD45" s="35" t="str">
        <f t="shared" ref="AD45:AD60" si="28">IF(L45&lt;&gt;"",IF(ABS(L45-promedio_y)&lt;=(umbral_y),L45,""),"")</f>
        <v/>
      </c>
      <c r="AE45" s="35" t="str">
        <f t="shared" ref="AE45:AE60" si="29">IF(M45&lt;&gt;"",IF(ABS(M45-promedio_y)&lt;=(umbral_y),M45,""),"")</f>
        <v/>
      </c>
      <c r="AF45" s="35" t="str">
        <f t="shared" ref="AF45:AF60" si="30">IF(N45&lt;&gt;"",IF(ABS(N45-promedio_y)&lt;=(umbral_y),N45,""),"")</f>
        <v/>
      </c>
      <c r="AG45" s="35" t="str">
        <f t="shared" ref="AG45:AG60" si="31">IF(O45&lt;&gt;"",IF(ABS(O45-promedio_y)&lt;=(umbral_y),O45,""),"")</f>
        <v/>
      </c>
      <c r="AH45" s="35" t="str">
        <f t="shared" ref="AH45:AH60" si="32">IF(P45&lt;&gt;"",IF(ABS(P45-promedio_y)&lt;=(umbral_y),P45,""),"")</f>
        <v/>
      </c>
      <c r="AI45" s="35" t="str">
        <f t="shared" ref="AI45:AI60" si="33">IF(Q45&lt;&gt;"",IF(ABS(Q45-promedio_y)&lt;=(umbral_y),Q45,""),"")</f>
        <v/>
      </c>
    </row>
    <row r="46" spans="1:35" x14ac:dyDescent="0.25">
      <c r="A46" s="9">
        <v>2</v>
      </c>
      <c r="B46" s="32" t="str">
        <f>IF(AND($A46&lt;B$44,VLOOKUP(B$44,Datos3[],8,0)&lt;&gt;"",VLOOKUP($A46,Datos3[],8,0)&lt;&gt;""),(VLOOKUP(B$44,Datos3[],7,0)*VLOOKUP(B$44,Datos3[],9,0)-VLOOKUP($A46,Datos3[],7,0)*VLOOKUP($A46,Datos3[],9,0)-VLOOKUP(B$44,Datos3[],6,0)+VLOOKUP($A46,Datos3[],6,0))/(VLOOKUP(B$44,Datos3[],9,0)-VLOOKUP($A46,Datos3[],9,0)),"")</f>
        <v/>
      </c>
      <c r="C46" s="33" t="str">
        <f>IF(AND($A46&lt;C$44,VLOOKUP(C$44,Datos3[],8,0)&lt;&gt;"",VLOOKUP($A46,Datos3[],8,0)&lt;&gt;""),(VLOOKUP(C$44,Datos3[],7,0)*VLOOKUP(C$44,Datos3[],9,0)-VLOOKUP($A46,Datos3[],7,0)*VLOOKUP($A46,Datos3[],9,0)-VLOOKUP(C$44,Datos3[],6,0)+VLOOKUP($A46,Datos3[],6,0))/(VLOOKUP(C$44,Datos3[],9,0)-VLOOKUP($A46,Datos3[],9,0)),"")</f>
        <v/>
      </c>
      <c r="D46" s="33">
        <f>IF(AND($A46&lt;D$44,VLOOKUP(D$44,Datos3[],8,0)&lt;&gt;"",VLOOKUP($A46,Datos3[],8,0)&lt;&gt;""),(VLOOKUP(D$44,Datos3[],7,0)*VLOOKUP(D$44,Datos3[],9,0)-VLOOKUP($A46,Datos3[],7,0)*VLOOKUP($A46,Datos3[],9,0)-VLOOKUP(D$44,Datos3[],6,0)+VLOOKUP($A46,Datos3[],6,0))/(VLOOKUP(D$44,Datos3[],9,0)-VLOOKUP($A46,Datos3[],9,0)),"")</f>
        <v>1040.0901606017485</v>
      </c>
      <c r="E46" s="33">
        <f>IF(AND($A46&lt;E$44,VLOOKUP(E$44,Datos3[],8,0)&lt;&gt;"",VLOOKUP($A46,Datos3[],8,0)&lt;&gt;""),(VLOOKUP(E$44,Datos3[],7,0)*VLOOKUP(E$44,Datos3[],9,0)-VLOOKUP($A46,Datos3[],7,0)*VLOOKUP($A46,Datos3[],9,0)-VLOOKUP(E$44,Datos3[],6,0)+VLOOKUP($A46,Datos3[],6,0))/(VLOOKUP(E$44,Datos3[],9,0)-VLOOKUP($A46,Datos3[],9,0)),"")</f>
        <v>1037.0186585920483</v>
      </c>
      <c r="F46" s="33">
        <f>IF(AND($A46&lt;F$44,VLOOKUP(F$44,Datos3[],8,0)&lt;&gt;"",VLOOKUP($A46,Datos3[],8,0)&lt;&gt;""),(VLOOKUP(F$44,Datos3[],7,0)*VLOOKUP(F$44,Datos3[],9,0)-VLOOKUP($A46,Datos3[],7,0)*VLOOKUP($A46,Datos3[],9,0)-VLOOKUP(F$44,Datos3[],6,0)+VLOOKUP($A46,Datos3[],6,0))/(VLOOKUP(F$44,Datos3[],9,0)-VLOOKUP($A46,Datos3[],9,0)),"")</f>
        <v>1038.8201722900214</v>
      </c>
      <c r="G46" s="33" t="str">
        <f>IF(AND($A46&lt;G$44,VLOOKUP(G$44,Datos3[],8,0)&lt;&gt;"",VLOOKUP($A46,Datos3[],8,0)&lt;&gt;""),(VLOOKUP(G$44,Datos3[],7,0)*VLOOKUP(G$44,Datos3[],9,0)-VLOOKUP($A46,Datos3[],7,0)*VLOOKUP($A46,Datos3[],9,0)-VLOOKUP(G$44,Datos3[],6,0)+VLOOKUP($A46,Datos3[],6,0))/(VLOOKUP(G$44,Datos3[],9,0)-VLOOKUP($A46,Datos3[],9,0)),"")</f>
        <v/>
      </c>
      <c r="H46" s="33" t="str">
        <f>IF(AND($A46&lt;H$44,VLOOKUP(H$44,Datos3[],8,0)&lt;&gt;"",VLOOKUP($A46,Datos3[],8,0)&lt;&gt;""),(VLOOKUP(H$44,Datos3[],7,0)*VLOOKUP(H$44,Datos3[],9,0)-VLOOKUP($A46,Datos3[],7,0)*VLOOKUP($A46,Datos3[],9,0)-VLOOKUP(H$44,Datos3[],6,0)+VLOOKUP($A46,Datos3[],6,0))/(VLOOKUP(H$44,Datos3[],9,0)-VLOOKUP($A46,Datos3[],9,0)),"")</f>
        <v/>
      </c>
      <c r="I46" s="33" t="str">
        <f>IF(AND($A46&lt;I$44,VLOOKUP(I$44,Datos3[],8,0)&lt;&gt;"",VLOOKUP($A46,Datos3[],8,0)&lt;&gt;""),(VLOOKUP(I$44,Datos3[],7,0)*VLOOKUP(I$44,Datos3[],9,0)-VLOOKUP($A46,Datos3[],7,0)*VLOOKUP($A46,Datos3[],9,0)-VLOOKUP(I$44,Datos3[],6,0)+VLOOKUP($A46,Datos3[],6,0))/(VLOOKUP(I$44,Datos3[],9,0)-VLOOKUP($A46,Datos3[],9,0)),"")</f>
        <v/>
      </c>
      <c r="J46" s="33" t="str">
        <f>IF(AND($A46&lt;J$44,VLOOKUP(J$44,Datos3[],8,0)&lt;&gt;"",VLOOKUP($A46,Datos3[],8,0)&lt;&gt;""),(VLOOKUP(J$44,Datos3[],7,0)*VLOOKUP(J$44,Datos3[],9,0)-VLOOKUP($A46,Datos3[],7,0)*VLOOKUP($A46,Datos3[],9,0)-VLOOKUP(J$44,Datos3[],6,0)+VLOOKUP($A46,Datos3[],6,0))/(VLOOKUP(J$44,Datos3[],9,0)-VLOOKUP($A46,Datos3[],9,0)),"")</f>
        <v/>
      </c>
      <c r="K46" s="33" t="str">
        <f>IF(AND($A46&lt;K$44,VLOOKUP(K$44,Datos3[],8,0)&lt;&gt;"",VLOOKUP($A46,Datos3[],8,0)&lt;&gt;""),(VLOOKUP(K$44,Datos3[],7,0)*VLOOKUP(K$44,Datos3[],9,0)-VLOOKUP($A46,Datos3[],7,0)*VLOOKUP($A46,Datos3[],9,0)-VLOOKUP(K$44,Datos3[],6,0)+VLOOKUP($A46,Datos3[],6,0))/(VLOOKUP(K$44,Datos3[],9,0)-VLOOKUP($A46,Datos3[],9,0)),"")</f>
        <v/>
      </c>
      <c r="L46" s="33" t="str">
        <f>IF(AND($A46&lt;L$44,VLOOKUP(L$44,Datos3[],8,0)&lt;&gt;"",VLOOKUP($A46,Datos3[],8,0)&lt;&gt;""),(VLOOKUP(L$44,Datos3[],7,0)*VLOOKUP(L$44,Datos3[],9,0)-VLOOKUP($A46,Datos3[],7,0)*VLOOKUP($A46,Datos3[],9,0)-VLOOKUP(L$44,Datos3[],6,0)+VLOOKUP($A46,Datos3[],6,0))/(VLOOKUP(L$44,Datos3[],9,0)-VLOOKUP($A46,Datos3[],9,0)),"")</f>
        <v/>
      </c>
      <c r="M46" s="33" t="str">
        <f>IF(AND($A46&lt;M$44,VLOOKUP(M$44,Datos3[],8,0)&lt;&gt;"",VLOOKUP($A46,Datos3[],8,0)&lt;&gt;""),(VLOOKUP(M$44,Datos3[],7,0)*VLOOKUP(M$44,Datos3[],9,0)-VLOOKUP($A46,Datos3[],7,0)*VLOOKUP($A46,Datos3[],9,0)-VLOOKUP(M$44,Datos3[],6,0)+VLOOKUP($A46,Datos3[],6,0))/(VLOOKUP(M$44,Datos3[],9,0)-VLOOKUP($A46,Datos3[],9,0)),"")</f>
        <v/>
      </c>
      <c r="N46" s="33" t="str">
        <f>IF(AND($A46&lt;N$44,VLOOKUP(N$44,Datos3[],8,0)&lt;&gt;"",VLOOKUP($A46,Datos3[],8,0)&lt;&gt;""),(VLOOKUP(N$44,Datos3[],7,0)*VLOOKUP(N$44,Datos3[],9,0)-VLOOKUP($A46,Datos3[],7,0)*VLOOKUP($A46,Datos3[],9,0)-VLOOKUP(N$44,Datos3[],6,0)+VLOOKUP($A46,Datos3[],6,0))/(VLOOKUP(N$44,Datos3[],9,0)-VLOOKUP($A46,Datos3[],9,0)),"")</f>
        <v/>
      </c>
      <c r="O46" s="33" t="str">
        <f>IF(AND($A46&lt;O$44,VLOOKUP(O$44,Datos3[],8,0)&lt;&gt;"",VLOOKUP($A46,Datos3[],8,0)&lt;&gt;""),(VLOOKUP(O$44,Datos3[],7,0)*VLOOKUP(O$44,Datos3[],9,0)-VLOOKUP($A46,Datos3[],7,0)*VLOOKUP($A46,Datos3[],9,0)-VLOOKUP(O$44,Datos3[],6,0)+VLOOKUP($A46,Datos3[],6,0))/(VLOOKUP(O$44,Datos3[],9,0)-VLOOKUP($A46,Datos3[],9,0)),"")</f>
        <v/>
      </c>
      <c r="P46" s="33" t="str">
        <f>IF(AND($A46&lt;P$44,VLOOKUP(P$44,Datos3[],8,0)&lt;&gt;"",VLOOKUP($A46,Datos3[],8,0)&lt;&gt;""),(VLOOKUP(P$44,Datos3[],7,0)*VLOOKUP(P$44,Datos3[],9,0)-VLOOKUP($A46,Datos3[],7,0)*VLOOKUP($A46,Datos3[],9,0)-VLOOKUP(P$44,Datos3[],6,0)+VLOOKUP($A46,Datos3[],6,0))/(VLOOKUP(P$44,Datos3[],9,0)-VLOOKUP($A46,Datos3[],9,0)),"")</f>
        <v/>
      </c>
      <c r="Q46" s="33" t="str">
        <f>IF(AND($A46&lt;Q$44,VLOOKUP(Q$44,Datos3[],8,0)&lt;&gt;"",VLOOKUP($A46,Datos3[],8,0)&lt;&gt;""),(VLOOKUP(Q$44,Datos3[],7,0)*VLOOKUP(Q$44,Datos3[],9,0)-VLOOKUP($A46,Datos3[],7,0)*VLOOKUP($A46,Datos3[],9,0)-VLOOKUP(Q$44,Datos3[],6,0)+VLOOKUP($A46,Datos3[],6,0))/(VLOOKUP(Q$44,Datos3[],9,0)-VLOOKUP($A46,Datos3[],9,0)),"")</f>
        <v/>
      </c>
      <c r="S46" s="9">
        <v>2</v>
      </c>
      <c r="T46" s="36" t="str">
        <f t="shared" si="18"/>
        <v/>
      </c>
      <c r="U46" s="37" t="str">
        <f t="shared" si="19"/>
        <v/>
      </c>
      <c r="V46" s="37">
        <f t="shared" si="20"/>
        <v>1040.0901606017485</v>
      </c>
      <c r="W46" s="37" t="str">
        <f t="shared" si="21"/>
        <v/>
      </c>
      <c r="X46" s="37">
        <f t="shared" si="22"/>
        <v>1038.8201722900214</v>
      </c>
      <c r="Y46" s="37" t="str">
        <f t="shared" si="23"/>
        <v/>
      </c>
      <c r="Z46" s="37" t="str">
        <f t="shared" si="24"/>
        <v/>
      </c>
      <c r="AA46" s="37" t="str">
        <f t="shared" si="25"/>
        <v/>
      </c>
      <c r="AB46" s="37" t="str">
        <f t="shared" si="26"/>
        <v/>
      </c>
      <c r="AC46" s="37" t="str">
        <f t="shared" si="27"/>
        <v/>
      </c>
      <c r="AD46" s="37" t="str">
        <f t="shared" si="28"/>
        <v/>
      </c>
      <c r="AE46" s="37" t="str">
        <f t="shared" si="29"/>
        <v/>
      </c>
      <c r="AF46" s="37" t="str">
        <f t="shared" si="30"/>
        <v/>
      </c>
      <c r="AG46" s="37" t="str">
        <f t="shared" si="31"/>
        <v/>
      </c>
      <c r="AH46" s="37" t="str">
        <f t="shared" si="32"/>
        <v/>
      </c>
      <c r="AI46" s="37" t="str">
        <f t="shared" si="33"/>
        <v/>
      </c>
    </row>
    <row r="47" spans="1:35" x14ac:dyDescent="0.25">
      <c r="A47" s="9">
        <v>3</v>
      </c>
      <c r="B47" s="32" t="str">
        <f>IF(AND($A47&lt;B$44,VLOOKUP(B$44,Datos3[],8,0)&lt;&gt;"",VLOOKUP($A47,Datos3[],8,0)&lt;&gt;""),(VLOOKUP(B$44,Datos3[],7,0)*VLOOKUP(B$44,Datos3[],9,0)-VLOOKUP($A47,Datos3[],7,0)*VLOOKUP($A47,Datos3[],9,0)-VLOOKUP(B$44,Datos3[],6,0)+VLOOKUP($A47,Datos3[],6,0))/(VLOOKUP(B$44,Datos3[],9,0)-VLOOKUP($A47,Datos3[],9,0)),"")</f>
        <v/>
      </c>
      <c r="C47" s="33" t="str">
        <f>IF(AND($A47&lt;C$44,VLOOKUP(C$44,Datos3[],8,0)&lt;&gt;"",VLOOKUP($A47,Datos3[],8,0)&lt;&gt;""),(VLOOKUP(C$44,Datos3[],7,0)*VLOOKUP(C$44,Datos3[],9,0)-VLOOKUP($A47,Datos3[],7,0)*VLOOKUP($A47,Datos3[],9,0)-VLOOKUP(C$44,Datos3[],6,0)+VLOOKUP($A47,Datos3[],6,0))/(VLOOKUP(C$44,Datos3[],9,0)-VLOOKUP($A47,Datos3[],9,0)),"")</f>
        <v/>
      </c>
      <c r="D47" s="33" t="str">
        <f>IF(AND($A47&lt;D$44,VLOOKUP(D$44,Datos3[],8,0)&lt;&gt;"",VLOOKUP($A47,Datos3[],8,0)&lt;&gt;""),(VLOOKUP(D$44,Datos3[],7,0)*VLOOKUP(D$44,Datos3[],9,0)-VLOOKUP($A47,Datos3[],7,0)*VLOOKUP($A47,Datos3[],9,0)-VLOOKUP(D$44,Datos3[],6,0)+VLOOKUP($A47,Datos3[],6,0))/(VLOOKUP(D$44,Datos3[],9,0)-VLOOKUP($A47,Datos3[],9,0)),"")</f>
        <v/>
      </c>
      <c r="E47" s="33">
        <f>IF(AND($A47&lt;E$44,VLOOKUP(E$44,Datos3[],8,0)&lt;&gt;"",VLOOKUP($A47,Datos3[],8,0)&lt;&gt;""),(VLOOKUP(E$44,Datos3[],7,0)*VLOOKUP(E$44,Datos3[],9,0)-VLOOKUP($A47,Datos3[],7,0)*VLOOKUP($A47,Datos3[],9,0)-VLOOKUP(E$44,Datos3[],6,0)+VLOOKUP($A47,Datos3[],6,0))/(VLOOKUP(E$44,Datos3[],9,0)-VLOOKUP($A47,Datos3[],9,0)),"")</f>
        <v>1040.2732128184059</v>
      </c>
      <c r="F47" s="33">
        <f>IF(AND($A47&lt;F$44,VLOOKUP(F$44,Datos3[],8,0)&lt;&gt;"",VLOOKUP($A47,Datos3[],8,0)&lt;&gt;""),(VLOOKUP(F$44,Datos3[],7,0)*VLOOKUP(F$44,Datos3[],9,0)-VLOOKUP($A47,Datos3[],7,0)*VLOOKUP($A47,Datos3[],9,0)-VLOOKUP(F$44,Datos3[],6,0)+VLOOKUP($A47,Datos3[],6,0))/(VLOOKUP(F$44,Datos3[],9,0)-VLOOKUP($A47,Datos3[],9,0)),"")</f>
        <v>1040.2820012327925</v>
      </c>
      <c r="G47" s="33" t="str">
        <f>IF(AND($A47&lt;G$44,VLOOKUP(G$44,Datos3[],8,0)&lt;&gt;"",VLOOKUP($A47,Datos3[],8,0)&lt;&gt;""),(VLOOKUP(G$44,Datos3[],7,0)*VLOOKUP(G$44,Datos3[],9,0)-VLOOKUP($A47,Datos3[],7,0)*VLOOKUP($A47,Datos3[],9,0)-VLOOKUP(G$44,Datos3[],6,0)+VLOOKUP($A47,Datos3[],6,0))/(VLOOKUP(G$44,Datos3[],9,0)-VLOOKUP($A47,Datos3[],9,0)),"")</f>
        <v/>
      </c>
      <c r="H47" s="33" t="str">
        <f>IF(AND($A47&lt;H$44,VLOOKUP(H$44,Datos3[],8,0)&lt;&gt;"",VLOOKUP($A47,Datos3[],8,0)&lt;&gt;""),(VLOOKUP(H$44,Datos3[],7,0)*VLOOKUP(H$44,Datos3[],9,0)-VLOOKUP($A47,Datos3[],7,0)*VLOOKUP($A47,Datos3[],9,0)-VLOOKUP(H$44,Datos3[],6,0)+VLOOKUP($A47,Datos3[],6,0))/(VLOOKUP(H$44,Datos3[],9,0)-VLOOKUP($A47,Datos3[],9,0)),"")</f>
        <v/>
      </c>
      <c r="I47" s="33" t="str">
        <f>IF(AND($A47&lt;I$44,VLOOKUP(I$44,Datos3[],8,0)&lt;&gt;"",VLOOKUP($A47,Datos3[],8,0)&lt;&gt;""),(VLOOKUP(I$44,Datos3[],7,0)*VLOOKUP(I$44,Datos3[],9,0)-VLOOKUP($A47,Datos3[],7,0)*VLOOKUP($A47,Datos3[],9,0)-VLOOKUP(I$44,Datos3[],6,0)+VLOOKUP($A47,Datos3[],6,0))/(VLOOKUP(I$44,Datos3[],9,0)-VLOOKUP($A47,Datos3[],9,0)),"")</f>
        <v/>
      </c>
      <c r="J47" s="33" t="str">
        <f>IF(AND($A47&lt;J$44,VLOOKUP(J$44,Datos3[],8,0)&lt;&gt;"",VLOOKUP($A47,Datos3[],8,0)&lt;&gt;""),(VLOOKUP(J$44,Datos3[],7,0)*VLOOKUP(J$44,Datos3[],9,0)-VLOOKUP($A47,Datos3[],7,0)*VLOOKUP($A47,Datos3[],9,0)-VLOOKUP(J$44,Datos3[],6,0)+VLOOKUP($A47,Datos3[],6,0))/(VLOOKUP(J$44,Datos3[],9,0)-VLOOKUP($A47,Datos3[],9,0)),"")</f>
        <v/>
      </c>
      <c r="K47" s="33" t="str">
        <f>IF(AND($A47&lt;K$44,VLOOKUP(K$44,Datos3[],8,0)&lt;&gt;"",VLOOKUP($A47,Datos3[],8,0)&lt;&gt;""),(VLOOKUP(K$44,Datos3[],7,0)*VLOOKUP(K$44,Datos3[],9,0)-VLOOKUP($A47,Datos3[],7,0)*VLOOKUP($A47,Datos3[],9,0)-VLOOKUP(K$44,Datos3[],6,0)+VLOOKUP($A47,Datos3[],6,0))/(VLOOKUP(K$44,Datos3[],9,0)-VLOOKUP($A47,Datos3[],9,0)),"")</f>
        <v/>
      </c>
      <c r="L47" s="33" t="str">
        <f>IF(AND($A47&lt;L$44,VLOOKUP(L$44,Datos3[],8,0)&lt;&gt;"",VLOOKUP($A47,Datos3[],8,0)&lt;&gt;""),(VLOOKUP(L$44,Datos3[],7,0)*VLOOKUP(L$44,Datos3[],9,0)-VLOOKUP($A47,Datos3[],7,0)*VLOOKUP($A47,Datos3[],9,0)-VLOOKUP(L$44,Datos3[],6,0)+VLOOKUP($A47,Datos3[],6,0))/(VLOOKUP(L$44,Datos3[],9,0)-VLOOKUP($A47,Datos3[],9,0)),"")</f>
        <v/>
      </c>
      <c r="M47" s="33" t="str">
        <f>IF(AND($A47&lt;M$44,VLOOKUP(M$44,Datos3[],8,0)&lt;&gt;"",VLOOKUP($A47,Datos3[],8,0)&lt;&gt;""),(VLOOKUP(M$44,Datos3[],7,0)*VLOOKUP(M$44,Datos3[],9,0)-VLOOKUP($A47,Datos3[],7,0)*VLOOKUP($A47,Datos3[],9,0)-VLOOKUP(M$44,Datos3[],6,0)+VLOOKUP($A47,Datos3[],6,0))/(VLOOKUP(M$44,Datos3[],9,0)-VLOOKUP($A47,Datos3[],9,0)),"")</f>
        <v/>
      </c>
      <c r="N47" s="33" t="str">
        <f>IF(AND($A47&lt;N$44,VLOOKUP(N$44,Datos3[],8,0)&lt;&gt;"",VLOOKUP($A47,Datos3[],8,0)&lt;&gt;""),(VLOOKUP(N$44,Datos3[],7,0)*VLOOKUP(N$44,Datos3[],9,0)-VLOOKUP($A47,Datos3[],7,0)*VLOOKUP($A47,Datos3[],9,0)-VLOOKUP(N$44,Datos3[],6,0)+VLOOKUP($A47,Datos3[],6,0))/(VLOOKUP(N$44,Datos3[],9,0)-VLOOKUP($A47,Datos3[],9,0)),"")</f>
        <v/>
      </c>
      <c r="O47" s="33" t="str">
        <f>IF(AND($A47&lt;O$44,VLOOKUP(O$44,Datos3[],8,0)&lt;&gt;"",VLOOKUP($A47,Datos3[],8,0)&lt;&gt;""),(VLOOKUP(O$44,Datos3[],7,0)*VLOOKUP(O$44,Datos3[],9,0)-VLOOKUP($A47,Datos3[],7,0)*VLOOKUP($A47,Datos3[],9,0)-VLOOKUP(O$44,Datos3[],6,0)+VLOOKUP($A47,Datos3[],6,0))/(VLOOKUP(O$44,Datos3[],9,0)-VLOOKUP($A47,Datos3[],9,0)),"")</f>
        <v/>
      </c>
      <c r="P47" s="33" t="str">
        <f>IF(AND($A47&lt;P$44,VLOOKUP(P$44,Datos3[],8,0)&lt;&gt;"",VLOOKUP($A47,Datos3[],8,0)&lt;&gt;""),(VLOOKUP(P$44,Datos3[],7,0)*VLOOKUP(P$44,Datos3[],9,0)-VLOOKUP($A47,Datos3[],7,0)*VLOOKUP($A47,Datos3[],9,0)-VLOOKUP(P$44,Datos3[],6,0)+VLOOKUP($A47,Datos3[],6,0))/(VLOOKUP(P$44,Datos3[],9,0)-VLOOKUP($A47,Datos3[],9,0)),"")</f>
        <v/>
      </c>
      <c r="Q47" s="33" t="str">
        <f>IF(AND($A47&lt;Q$44,VLOOKUP(Q$44,Datos3[],8,0)&lt;&gt;"",VLOOKUP($A47,Datos3[],8,0)&lt;&gt;""),(VLOOKUP(Q$44,Datos3[],7,0)*VLOOKUP(Q$44,Datos3[],9,0)-VLOOKUP($A47,Datos3[],7,0)*VLOOKUP($A47,Datos3[],9,0)-VLOOKUP(Q$44,Datos3[],6,0)+VLOOKUP($A47,Datos3[],6,0))/(VLOOKUP(Q$44,Datos3[],9,0)-VLOOKUP($A47,Datos3[],9,0)),"")</f>
        <v/>
      </c>
      <c r="S47" s="9">
        <v>3</v>
      </c>
      <c r="T47" s="36" t="str">
        <f t="shared" si="18"/>
        <v/>
      </c>
      <c r="U47" s="37" t="str">
        <f t="shared" si="19"/>
        <v/>
      </c>
      <c r="V47" s="37" t="str">
        <f t="shared" si="20"/>
        <v/>
      </c>
      <c r="W47" s="37">
        <f t="shared" si="21"/>
        <v>1040.2732128184059</v>
      </c>
      <c r="X47" s="37">
        <f t="shared" si="22"/>
        <v>1040.2820012327925</v>
      </c>
      <c r="Y47" s="37" t="str">
        <f t="shared" si="23"/>
        <v/>
      </c>
      <c r="Z47" s="37" t="str">
        <f t="shared" si="24"/>
        <v/>
      </c>
      <c r="AA47" s="37" t="str">
        <f t="shared" si="25"/>
        <v/>
      </c>
      <c r="AB47" s="37" t="str">
        <f t="shared" si="26"/>
        <v/>
      </c>
      <c r="AC47" s="37" t="str">
        <f t="shared" si="27"/>
        <v/>
      </c>
      <c r="AD47" s="37" t="str">
        <f t="shared" si="28"/>
        <v/>
      </c>
      <c r="AE47" s="37" t="str">
        <f t="shared" si="29"/>
        <v/>
      </c>
      <c r="AF47" s="37" t="str">
        <f t="shared" si="30"/>
        <v/>
      </c>
      <c r="AG47" s="37" t="str">
        <f t="shared" si="31"/>
        <v/>
      </c>
      <c r="AH47" s="37" t="str">
        <f t="shared" si="32"/>
        <v/>
      </c>
      <c r="AI47" s="37" t="str">
        <f t="shared" si="33"/>
        <v/>
      </c>
    </row>
    <row r="48" spans="1:35" x14ac:dyDescent="0.25">
      <c r="A48" s="9">
        <v>4</v>
      </c>
      <c r="B48" s="32" t="str">
        <f>IF(AND($A48&lt;B$44,VLOOKUP(B$44,Datos3[],8,0)&lt;&gt;"",VLOOKUP($A48,Datos3[],8,0)&lt;&gt;""),(VLOOKUP(B$44,Datos3[],7,0)*VLOOKUP(B$44,Datos3[],9,0)-VLOOKUP($A48,Datos3[],7,0)*VLOOKUP($A48,Datos3[],9,0)-VLOOKUP(B$44,Datos3[],6,0)+VLOOKUP($A48,Datos3[],6,0))/(VLOOKUP(B$44,Datos3[],9,0)-VLOOKUP($A48,Datos3[],9,0)),"")</f>
        <v/>
      </c>
      <c r="C48" s="33" t="str">
        <f>IF(AND($A48&lt;C$44,VLOOKUP(C$44,Datos3[],8,0)&lt;&gt;"",VLOOKUP($A48,Datos3[],8,0)&lt;&gt;""),(VLOOKUP(C$44,Datos3[],7,0)*VLOOKUP(C$44,Datos3[],9,0)-VLOOKUP($A48,Datos3[],7,0)*VLOOKUP($A48,Datos3[],9,0)-VLOOKUP(C$44,Datos3[],6,0)+VLOOKUP($A48,Datos3[],6,0))/(VLOOKUP(C$44,Datos3[],9,0)-VLOOKUP($A48,Datos3[],9,0)),"")</f>
        <v/>
      </c>
      <c r="D48" s="33" t="str">
        <f>IF(AND($A48&lt;D$44,VLOOKUP(D$44,Datos3[],8,0)&lt;&gt;"",VLOOKUP($A48,Datos3[],8,0)&lt;&gt;""),(VLOOKUP(D$44,Datos3[],7,0)*VLOOKUP(D$44,Datos3[],9,0)-VLOOKUP($A48,Datos3[],7,0)*VLOOKUP($A48,Datos3[],9,0)-VLOOKUP(D$44,Datos3[],6,0)+VLOOKUP($A48,Datos3[],6,0))/(VLOOKUP(D$44,Datos3[],9,0)-VLOOKUP($A48,Datos3[],9,0)),"")</f>
        <v/>
      </c>
      <c r="E48" s="33" t="str">
        <f>IF(AND($A48&lt;E$44,VLOOKUP(E$44,Datos3[],8,0)&lt;&gt;"",VLOOKUP($A48,Datos3[],8,0)&lt;&gt;""),(VLOOKUP(E$44,Datos3[],7,0)*VLOOKUP(E$44,Datos3[],9,0)-VLOOKUP($A48,Datos3[],7,0)*VLOOKUP($A48,Datos3[],9,0)-VLOOKUP(E$44,Datos3[],6,0)+VLOOKUP($A48,Datos3[],6,0))/(VLOOKUP(E$44,Datos3[],9,0)-VLOOKUP($A48,Datos3[],9,0)),"")</f>
        <v/>
      </c>
      <c r="F48" s="33">
        <f>IF(AND($A48&lt;F$44,VLOOKUP(F$44,Datos3[],8,0)&lt;&gt;"",VLOOKUP($A48,Datos3[],8,0)&lt;&gt;""),(VLOOKUP(F$44,Datos3[],7,0)*VLOOKUP(F$44,Datos3[],9,0)-VLOOKUP($A48,Datos3[],7,0)*VLOOKUP($A48,Datos3[],9,0)-VLOOKUP(F$44,Datos3[],6,0)+VLOOKUP($A48,Datos3[],6,0))/(VLOOKUP(F$44,Datos3[],9,0)-VLOOKUP($A48,Datos3[],9,0)),"")</f>
        <v>1040.1713959170804</v>
      </c>
      <c r="G48" s="33" t="str">
        <f>IF(AND($A48&lt;G$44,VLOOKUP(G$44,Datos3[],8,0)&lt;&gt;"",VLOOKUP($A48,Datos3[],8,0)&lt;&gt;""),(VLOOKUP(G$44,Datos3[],7,0)*VLOOKUP(G$44,Datos3[],9,0)-VLOOKUP($A48,Datos3[],7,0)*VLOOKUP($A48,Datos3[],9,0)-VLOOKUP(G$44,Datos3[],6,0)+VLOOKUP($A48,Datos3[],6,0))/(VLOOKUP(G$44,Datos3[],9,0)-VLOOKUP($A48,Datos3[],9,0)),"")</f>
        <v/>
      </c>
      <c r="H48" s="33" t="str">
        <f>IF(AND($A48&lt;H$44,VLOOKUP(H$44,Datos3[],8,0)&lt;&gt;"",VLOOKUP($A48,Datos3[],8,0)&lt;&gt;""),(VLOOKUP(H$44,Datos3[],7,0)*VLOOKUP(H$44,Datos3[],9,0)-VLOOKUP($A48,Datos3[],7,0)*VLOOKUP($A48,Datos3[],9,0)-VLOOKUP(H$44,Datos3[],6,0)+VLOOKUP($A48,Datos3[],6,0))/(VLOOKUP(H$44,Datos3[],9,0)-VLOOKUP($A48,Datos3[],9,0)),"")</f>
        <v/>
      </c>
      <c r="I48" s="33" t="str">
        <f>IF(AND($A48&lt;I$44,VLOOKUP(I$44,Datos3[],8,0)&lt;&gt;"",VLOOKUP($A48,Datos3[],8,0)&lt;&gt;""),(VLOOKUP(I$44,Datos3[],7,0)*VLOOKUP(I$44,Datos3[],9,0)-VLOOKUP($A48,Datos3[],7,0)*VLOOKUP($A48,Datos3[],9,0)-VLOOKUP(I$44,Datos3[],6,0)+VLOOKUP($A48,Datos3[],6,0))/(VLOOKUP(I$44,Datos3[],9,0)-VLOOKUP($A48,Datos3[],9,0)),"")</f>
        <v/>
      </c>
      <c r="J48" s="33" t="str">
        <f>IF(AND($A48&lt;J$44,VLOOKUP(J$44,Datos3[],8,0)&lt;&gt;"",VLOOKUP($A48,Datos3[],8,0)&lt;&gt;""),(VLOOKUP(J$44,Datos3[],7,0)*VLOOKUP(J$44,Datos3[],9,0)-VLOOKUP($A48,Datos3[],7,0)*VLOOKUP($A48,Datos3[],9,0)-VLOOKUP(J$44,Datos3[],6,0)+VLOOKUP($A48,Datos3[],6,0))/(VLOOKUP(J$44,Datos3[],9,0)-VLOOKUP($A48,Datos3[],9,0)),"")</f>
        <v/>
      </c>
      <c r="K48" s="33" t="str">
        <f>IF(AND($A48&lt;K$44,VLOOKUP(K$44,Datos3[],8,0)&lt;&gt;"",VLOOKUP($A48,Datos3[],8,0)&lt;&gt;""),(VLOOKUP(K$44,Datos3[],7,0)*VLOOKUP(K$44,Datos3[],9,0)-VLOOKUP($A48,Datos3[],7,0)*VLOOKUP($A48,Datos3[],9,0)-VLOOKUP(K$44,Datos3[],6,0)+VLOOKUP($A48,Datos3[],6,0))/(VLOOKUP(K$44,Datos3[],9,0)-VLOOKUP($A48,Datos3[],9,0)),"")</f>
        <v/>
      </c>
      <c r="L48" s="33" t="str">
        <f>IF(AND($A48&lt;L$44,VLOOKUP(L$44,Datos3[],8,0)&lt;&gt;"",VLOOKUP($A48,Datos3[],8,0)&lt;&gt;""),(VLOOKUP(L$44,Datos3[],7,0)*VLOOKUP(L$44,Datos3[],9,0)-VLOOKUP($A48,Datos3[],7,0)*VLOOKUP($A48,Datos3[],9,0)-VLOOKUP(L$44,Datos3[],6,0)+VLOOKUP($A48,Datos3[],6,0))/(VLOOKUP(L$44,Datos3[],9,0)-VLOOKUP($A48,Datos3[],9,0)),"")</f>
        <v/>
      </c>
      <c r="M48" s="33" t="str">
        <f>IF(AND($A48&lt;M$44,VLOOKUP(M$44,Datos3[],8,0)&lt;&gt;"",VLOOKUP($A48,Datos3[],8,0)&lt;&gt;""),(VLOOKUP(M$44,Datos3[],7,0)*VLOOKUP(M$44,Datos3[],9,0)-VLOOKUP($A48,Datos3[],7,0)*VLOOKUP($A48,Datos3[],9,0)-VLOOKUP(M$44,Datos3[],6,0)+VLOOKUP($A48,Datos3[],6,0))/(VLOOKUP(M$44,Datos3[],9,0)-VLOOKUP($A48,Datos3[],9,0)),"")</f>
        <v/>
      </c>
      <c r="N48" s="33" t="str">
        <f>IF(AND($A48&lt;N$44,VLOOKUP(N$44,Datos3[],8,0)&lt;&gt;"",VLOOKUP($A48,Datos3[],8,0)&lt;&gt;""),(VLOOKUP(N$44,Datos3[],7,0)*VLOOKUP(N$44,Datos3[],9,0)-VLOOKUP($A48,Datos3[],7,0)*VLOOKUP($A48,Datos3[],9,0)-VLOOKUP(N$44,Datos3[],6,0)+VLOOKUP($A48,Datos3[],6,0))/(VLOOKUP(N$44,Datos3[],9,0)-VLOOKUP($A48,Datos3[],9,0)),"")</f>
        <v/>
      </c>
      <c r="O48" s="33" t="str">
        <f>IF(AND($A48&lt;O$44,VLOOKUP(O$44,Datos3[],8,0)&lt;&gt;"",VLOOKUP($A48,Datos3[],8,0)&lt;&gt;""),(VLOOKUP(O$44,Datos3[],7,0)*VLOOKUP(O$44,Datos3[],9,0)-VLOOKUP($A48,Datos3[],7,0)*VLOOKUP($A48,Datos3[],9,0)-VLOOKUP(O$44,Datos3[],6,0)+VLOOKUP($A48,Datos3[],6,0))/(VLOOKUP(O$44,Datos3[],9,0)-VLOOKUP($A48,Datos3[],9,0)),"")</f>
        <v/>
      </c>
      <c r="P48" s="33" t="str">
        <f>IF(AND($A48&lt;P$44,VLOOKUP(P$44,Datos3[],8,0)&lt;&gt;"",VLOOKUP($A48,Datos3[],8,0)&lt;&gt;""),(VLOOKUP(P$44,Datos3[],7,0)*VLOOKUP(P$44,Datos3[],9,0)-VLOOKUP($A48,Datos3[],7,0)*VLOOKUP($A48,Datos3[],9,0)-VLOOKUP(P$44,Datos3[],6,0)+VLOOKUP($A48,Datos3[],6,0))/(VLOOKUP(P$44,Datos3[],9,0)-VLOOKUP($A48,Datos3[],9,0)),"")</f>
        <v/>
      </c>
      <c r="Q48" s="33" t="str">
        <f>IF(AND($A48&lt;Q$44,VLOOKUP(Q$44,Datos3[],8,0)&lt;&gt;"",VLOOKUP($A48,Datos3[],8,0)&lt;&gt;""),(VLOOKUP(Q$44,Datos3[],7,0)*VLOOKUP(Q$44,Datos3[],9,0)-VLOOKUP($A48,Datos3[],7,0)*VLOOKUP($A48,Datos3[],9,0)-VLOOKUP(Q$44,Datos3[],6,0)+VLOOKUP($A48,Datos3[],6,0))/(VLOOKUP(Q$44,Datos3[],9,0)-VLOOKUP($A48,Datos3[],9,0)),"")</f>
        <v/>
      </c>
      <c r="S48" s="9">
        <v>4</v>
      </c>
      <c r="T48" s="36" t="str">
        <f t="shared" si="18"/>
        <v/>
      </c>
      <c r="U48" s="37" t="str">
        <f t="shared" si="19"/>
        <v/>
      </c>
      <c r="V48" s="37" t="str">
        <f t="shared" si="20"/>
        <v/>
      </c>
      <c r="W48" s="37" t="str">
        <f t="shared" si="21"/>
        <v/>
      </c>
      <c r="X48" s="37">
        <f t="shared" si="22"/>
        <v>1040.1713959170804</v>
      </c>
      <c r="Y48" s="37" t="str">
        <f t="shared" si="23"/>
        <v/>
      </c>
      <c r="Z48" s="37" t="str">
        <f t="shared" si="24"/>
        <v/>
      </c>
      <c r="AA48" s="37" t="str">
        <f t="shared" si="25"/>
        <v/>
      </c>
      <c r="AB48" s="37" t="str">
        <f t="shared" si="26"/>
        <v/>
      </c>
      <c r="AC48" s="37" t="str">
        <f t="shared" si="27"/>
        <v/>
      </c>
      <c r="AD48" s="37" t="str">
        <f t="shared" si="28"/>
        <v/>
      </c>
      <c r="AE48" s="37" t="str">
        <f t="shared" si="29"/>
        <v/>
      </c>
      <c r="AF48" s="37" t="str">
        <f t="shared" si="30"/>
        <v/>
      </c>
      <c r="AG48" s="37" t="str">
        <f t="shared" si="31"/>
        <v/>
      </c>
      <c r="AH48" s="37" t="str">
        <f t="shared" si="32"/>
        <v/>
      </c>
      <c r="AI48" s="37" t="str">
        <f t="shared" si="33"/>
        <v/>
      </c>
    </row>
    <row r="49" spans="1:35" x14ac:dyDescent="0.25">
      <c r="A49" s="9">
        <v>5</v>
      </c>
      <c r="B49" s="32" t="str">
        <f>IF(AND($A49&lt;B$44,VLOOKUP(B$44,Datos3[],8,0)&lt;&gt;"",VLOOKUP($A49,Datos3[],8,0)&lt;&gt;""),(VLOOKUP(B$44,Datos3[],7,0)*VLOOKUP(B$44,Datos3[],9,0)-VLOOKUP($A49,Datos3[],7,0)*VLOOKUP($A49,Datos3[],9,0)-VLOOKUP(B$44,Datos3[],6,0)+VLOOKUP($A49,Datos3[],6,0))/(VLOOKUP(B$44,Datos3[],9,0)-VLOOKUP($A49,Datos3[],9,0)),"")</f>
        <v/>
      </c>
      <c r="C49" s="33" t="str">
        <f>IF(AND($A49&lt;C$44,VLOOKUP(C$44,Datos3[],8,0)&lt;&gt;"",VLOOKUP($A49,Datos3[],8,0)&lt;&gt;""),(VLOOKUP(C$44,Datos3[],7,0)*VLOOKUP(C$44,Datos3[],9,0)-VLOOKUP($A49,Datos3[],7,0)*VLOOKUP($A49,Datos3[],9,0)-VLOOKUP(C$44,Datos3[],6,0)+VLOOKUP($A49,Datos3[],6,0))/(VLOOKUP(C$44,Datos3[],9,0)-VLOOKUP($A49,Datos3[],9,0)),"")</f>
        <v/>
      </c>
      <c r="D49" s="33" t="str">
        <f>IF(AND($A49&lt;D$44,VLOOKUP(D$44,Datos3[],8,0)&lt;&gt;"",VLOOKUP($A49,Datos3[],8,0)&lt;&gt;""),(VLOOKUP(D$44,Datos3[],7,0)*VLOOKUP(D$44,Datos3[],9,0)-VLOOKUP($A49,Datos3[],7,0)*VLOOKUP($A49,Datos3[],9,0)-VLOOKUP(D$44,Datos3[],6,0)+VLOOKUP($A49,Datos3[],6,0))/(VLOOKUP(D$44,Datos3[],9,0)-VLOOKUP($A49,Datos3[],9,0)),"")</f>
        <v/>
      </c>
      <c r="E49" s="33" t="str">
        <f>IF(AND($A49&lt;E$44,VLOOKUP(E$44,Datos3[],8,0)&lt;&gt;"",VLOOKUP($A49,Datos3[],8,0)&lt;&gt;""),(VLOOKUP(E$44,Datos3[],7,0)*VLOOKUP(E$44,Datos3[],9,0)-VLOOKUP($A49,Datos3[],7,0)*VLOOKUP($A49,Datos3[],9,0)-VLOOKUP(E$44,Datos3[],6,0)+VLOOKUP($A49,Datos3[],6,0))/(VLOOKUP(E$44,Datos3[],9,0)-VLOOKUP($A49,Datos3[],9,0)),"")</f>
        <v/>
      </c>
      <c r="F49" s="33" t="str">
        <f>IF(AND($A49&lt;F$44,VLOOKUP(F$44,Datos3[],8,0)&lt;&gt;"",VLOOKUP($A49,Datos3[],8,0)&lt;&gt;""),(VLOOKUP(F$44,Datos3[],7,0)*VLOOKUP(F$44,Datos3[],9,0)-VLOOKUP($A49,Datos3[],7,0)*VLOOKUP($A49,Datos3[],9,0)-VLOOKUP(F$44,Datos3[],6,0)+VLOOKUP($A49,Datos3[],6,0))/(VLOOKUP(F$44,Datos3[],9,0)-VLOOKUP($A49,Datos3[],9,0)),"")</f>
        <v/>
      </c>
      <c r="G49" s="33" t="str">
        <f>IF(AND($A49&lt;G$44,VLOOKUP(G$44,Datos3[],8,0)&lt;&gt;"",VLOOKUP($A49,Datos3[],8,0)&lt;&gt;""),(VLOOKUP(G$44,Datos3[],7,0)*VLOOKUP(G$44,Datos3[],9,0)-VLOOKUP($A49,Datos3[],7,0)*VLOOKUP($A49,Datos3[],9,0)-VLOOKUP(G$44,Datos3[],6,0)+VLOOKUP($A49,Datos3[],6,0))/(VLOOKUP(G$44,Datos3[],9,0)-VLOOKUP($A49,Datos3[],9,0)),"")</f>
        <v/>
      </c>
      <c r="H49" s="33" t="str">
        <f>IF(AND($A49&lt;H$44,VLOOKUP(H$44,Datos3[],8,0)&lt;&gt;"",VLOOKUP($A49,Datos3[],8,0)&lt;&gt;""),(VLOOKUP(H$44,Datos3[],7,0)*VLOOKUP(H$44,Datos3[],9,0)-VLOOKUP($A49,Datos3[],7,0)*VLOOKUP($A49,Datos3[],9,0)-VLOOKUP(H$44,Datos3[],6,0)+VLOOKUP($A49,Datos3[],6,0))/(VLOOKUP(H$44,Datos3[],9,0)-VLOOKUP($A49,Datos3[],9,0)),"")</f>
        <v/>
      </c>
      <c r="I49" s="33" t="str">
        <f>IF(AND($A49&lt;I$44,VLOOKUP(I$44,Datos3[],8,0)&lt;&gt;"",VLOOKUP($A49,Datos3[],8,0)&lt;&gt;""),(VLOOKUP(I$44,Datos3[],7,0)*VLOOKUP(I$44,Datos3[],9,0)-VLOOKUP($A49,Datos3[],7,0)*VLOOKUP($A49,Datos3[],9,0)-VLOOKUP(I$44,Datos3[],6,0)+VLOOKUP($A49,Datos3[],6,0))/(VLOOKUP(I$44,Datos3[],9,0)-VLOOKUP($A49,Datos3[],9,0)),"")</f>
        <v/>
      </c>
      <c r="J49" s="33" t="str">
        <f>IF(AND($A49&lt;J$44,VLOOKUP(J$44,Datos3[],8,0)&lt;&gt;"",VLOOKUP($A49,Datos3[],8,0)&lt;&gt;""),(VLOOKUP(J$44,Datos3[],7,0)*VLOOKUP(J$44,Datos3[],9,0)-VLOOKUP($A49,Datos3[],7,0)*VLOOKUP($A49,Datos3[],9,0)-VLOOKUP(J$44,Datos3[],6,0)+VLOOKUP($A49,Datos3[],6,0))/(VLOOKUP(J$44,Datos3[],9,0)-VLOOKUP($A49,Datos3[],9,0)),"")</f>
        <v/>
      </c>
      <c r="K49" s="33" t="str">
        <f>IF(AND($A49&lt;K$44,VLOOKUP(K$44,Datos3[],8,0)&lt;&gt;"",VLOOKUP($A49,Datos3[],8,0)&lt;&gt;""),(VLOOKUP(K$44,Datos3[],7,0)*VLOOKUP(K$44,Datos3[],9,0)-VLOOKUP($A49,Datos3[],7,0)*VLOOKUP($A49,Datos3[],9,0)-VLOOKUP(K$44,Datos3[],6,0)+VLOOKUP($A49,Datos3[],6,0))/(VLOOKUP(K$44,Datos3[],9,0)-VLOOKUP($A49,Datos3[],9,0)),"")</f>
        <v/>
      </c>
      <c r="L49" s="33" t="str">
        <f>IF(AND($A49&lt;L$44,VLOOKUP(L$44,Datos3[],8,0)&lt;&gt;"",VLOOKUP($A49,Datos3[],8,0)&lt;&gt;""),(VLOOKUP(L$44,Datos3[],7,0)*VLOOKUP(L$44,Datos3[],9,0)-VLOOKUP($A49,Datos3[],7,0)*VLOOKUP($A49,Datos3[],9,0)-VLOOKUP(L$44,Datos3[],6,0)+VLOOKUP($A49,Datos3[],6,0))/(VLOOKUP(L$44,Datos3[],9,0)-VLOOKUP($A49,Datos3[],9,0)),"")</f>
        <v/>
      </c>
      <c r="M49" s="33" t="str">
        <f>IF(AND($A49&lt;M$44,VLOOKUP(M$44,Datos3[],8,0)&lt;&gt;"",VLOOKUP($A49,Datos3[],8,0)&lt;&gt;""),(VLOOKUP(M$44,Datos3[],7,0)*VLOOKUP(M$44,Datos3[],9,0)-VLOOKUP($A49,Datos3[],7,0)*VLOOKUP($A49,Datos3[],9,0)-VLOOKUP(M$44,Datos3[],6,0)+VLOOKUP($A49,Datos3[],6,0))/(VLOOKUP(M$44,Datos3[],9,0)-VLOOKUP($A49,Datos3[],9,0)),"")</f>
        <v/>
      </c>
      <c r="N49" s="33" t="str">
        <f>IF(AND($A49&lt;N$44,VLOOKUP(N$44,Datos3[],8,0)&lt;&gt;"",VLOOKUP($A49,Datos3[],8,0)&lt;&gt;""),(VLOOKUP(N$44,Datos3[],7,0)*VLOOKUP(N$44,Datos3[],9,0)-VLOOKUP($A49,Datos3[],7,0)*VLOOKUP($A49,Datos3[],9,0)-VLOOKUP(N$44,Datos3[],6,0)+VLOOKUP($A49,Datos3[],6,0))/(VLOOKUP(N$44,Datos3[],9,0)-VLOOKUP($A49,Datos3[],9,0)),"")</f>
        <v/>
      </c>
      <c r="O49" s="33" t="str">
        <f>IF(AND($A49&lt;O$44,VLOOKUP(O$44,Datos3[],8,0)&lt;&gt;"",VLOOKUP($A49,Datos3[],8,0)&lt;&gt;""),(VLOOKUP(O$44,Datos3[],7,0)*VLOOKUP(O$44,Datos3[],9,0)-VLOOKUP($A49,Datos3[],7,0)*VLOOKUP($A49,Datos3[],9,0)-VLOOKUP(O$44,Datos3[],6,0)+VLOOKUP($A49,Datos3[],6,0))/(VLOOKUP(O$44,Datos3[],9,0)-VLOOKUP($A49,Datos3[],9,0)),"")</f>
        <v/>
      </c>
      <c r="P49" s="33" t="str">
        <f>IF(AND($A49&lt;P$44,VLOOKUP(P$44,Datos3[],8,0)&lt;&gt;"",VLOOKUP($A49,Datos3[],8,0)&lt;&gt;""),(VLOOKUP(P$44,Datos3[],7,0)*VLOOKUP(P$44,Datos3[],9,0)-VLOOKUP($A49,Datos3[],7,0)*VLOOKUP($A49,Datos3[],9,0)-VLOOKUP(P$44,Datos3[],6,0)+VLOOKUP($A49,Datos3[],6,0))/(VLOOKUP(P$44,Datos3[],9,0)-VLOOKUP($A49,Datos3[],9,0)),"")</f>
        <v/>
      </c>
      <c r="Q49" s="33" t="str">
        <f>IF(AND($A49&lt;Q$44,VLOOKUP(Q$44,Datos3[],8,0)&lt;&gt;"",VLOOKUP($A49,Datos3[],8,0)&lt;&gt;""),(VLOOKUP(Q$44,Datos3[],7,0)*VLOOKUP(Q$44,Datos3[],9,0)-VLOOKUP($A49,Datos3[],7,0)*VLOOKUP($A49,Datos3[],9,0)-VLOOKUP(Q$44,Datos3[],6,0)+VLOOKUP($A49,Datos3[],6,0))/(VLOOKUP(Q$44,Datos3[],9,0)-VLOOKUP($A49,Datos3[],9,0)),"")</f>
        <v/>
      </c>
      <c r="S49" s="9">
        <v>5</v>
      </c>
      <c r="T49" s="36" t="str">
        <f t="shared" si="18"/>
        <v/>
      </c>
      <c r="U49" s="37" t="str">
        <f t="shared" si="19"/>
        <v/>
      </c>
      <c r="V49" s="37" t="str">
        <f t="shared" si="20"/>
        <v/>
      </c>
      <c r="W49" s="37" t="str">
        <f t="shared" si="21"/>
        <v/>
      </c>
      <c r="X49" s="37" t="str">
        <f t="shared" si="22"/>
        <v/>
      </c>
      <c r="Y49" s="37" t="str">
        <f t="shared" si="23"/>
        <v/>
      </c>
      <c r="Z49" s="37" t="str">
        <f t="shared" si="24"/>
        <v/>
      </c>
      <c r="AA49" s="37" t="str">
        <f t="shared" si="25"/>
        <v/>
      </c>
      <c r="AB49" s="37" t="str">
        <f t="shared" si="26"/>
        <v/>
      </c>
      <c r="AC49" s="37" t="str">
        <f t="shared" si="27"/>
        <v/>
      </c>
      <c r="AD49" s="37" t="str">
        <f t="shared" si="28"/>
        <v/>
      </c>
      <c r="AE49" s="37" t="str">
        <f t="shared" si="29"/>
        <v/>
      </c>
      <c r="AF49" s="37" t="str">
        <f t="shared" si="30"/>
        <v/>
      </c>
      <c r="AG49" s="37" t="str">
        <f t="shared" si="31"/>
        <v/>
      </c>
      <c r="AH49" s="37" t="str">
        <f t="shared" si="32"/>
        <v/>
      </c>
      <c r="AI49" s="37" t="str">
        <f t="shared" si="33"/>
        <v/>
      </c>
    </row>
    <row r="50" spans="1:35" x14ac:dyDescent="0.25">
      <c r="A50" s="9">
        <v>6</v>
      </c>
      <c r="B50" s="32" t="str">
        <f>IF(AND($A50&lt;B$44,VLOOKUP(B$44,Datos3[],8,0)&lt;&gt;"",VLOOKUP($A50,Datos3[],8,0)&lt;&gt;""),(VLOOKUP(B$44,Datos3[],7,0)*VLOOKUP(B$44,Datos3[],9,0)-VLOOKUP($A50,Datos3[],7,0)*VLOOKUP($A50,Datos3[],9,0)-VLOOKUP(B$44,Datos3[],6,0)+VLOOKUP($A50,Datos3[],6,0))/(VLOOKUP(B$44,Datos3[],9,0)-VLOOKUP($A50,Datos3[],9,0)),"")</f>
        <v/>
      </c>
      <c r="C50" s="33" t="str">
        <f>IF(AND($A50&lt;C$44,VLOOKUP(C$44,Datos3[],8,0)&lt;&gt;"",VLOOKUP($A50,Datos3[],8,0)&lt;&gt;""),(VLOOKUP(C$44,Datos3[],7,0)*VLOOKUP(C$44,Datos3[],9,0)-VLOOKUP($A50,Datos3[],7,0)*VLOOKUP($A50,Datos3[],9,0)-VLOOKUP(C$44,Datos3[],6,0)+VLOOKUP($A50,Datos3[],6,0))/(VLOOKUP(C$44,Datos3[],9,0)-VLOOKUP($A50,Datos3[],9,0)),"")</f>
        <v/>
      </c>
      <c r="D50" s="33" t="str">
        <f>IF(AND($A50&lt;D$44,VLOOKUP(D$44,Datos3[],8,0)&lt;&gt;"",VLOOKUP($A50,Datos3[],8,0)&lt;&gt;""),(VLOOKUP(D$44,Datos3[],7,0)*VLOOKUP(D$44,Datos3[],9,0)-VLOOKUP($A50,Datos3[],7,0)*VLOOKUP($A50,Datos3[],9,0)-VLOOKUP(D$44,Datos3[],6,0)+VLOOKUP($A50,Datos3[],6,0))/(VLOOKUP(D$44,Datos3[],9,0)-VLOOKUP($A50,Datos3[],9,0)),"")</f>
        <v/>
      </c>
      <c r="E50" s="33" t="str">
        <f>IF(AND($A50&lt;E$44,VLOOKUP(E$44,Datos3[],8,0)&lt;&gt;"",VLOOKUP($A50,Datos3[],8,0)&lt;&gt;""),(VLOOKUP(E$44,Datos3[],7,0)*VLOOKUP(E$44,Datos3[],9,0)-VLOOKUP($A50,Datos3[],7,0)*VLOOKUP($A50,Datos3[],9,0)-VLOOKUP(E$44,Datos3[],6,0)+VLOOKUP($A50,Datos3[],6,0))/(VLOOKUP(E$44,Datos3[],9,0)-VLOOKUP($A50,Datos3[],9,0)),"")</f>
        <v/>
      </c>
      <c r="F50" s="33" t="str">
        <f>IF(AND($A50&lt;F$44,VLOOKUP(F$44,Datos3[],8,0)&lt;&gt;"",VLOOKUP($A50,Datos3[],8,0)&lt;&gt;""),(VLOOKUP(F$44,Datos3[],7,0)*VLOOKUP(F$44,Datos3[],9,0)-VLOOKUP($A50,Datos3[],7,0)*VLOOKUP($A50,Datos3[],9,0)-VLOOKUP(F$44,Datos3[],6,0)+VLOOKUP($A50,Datos3[],6,0))/(VLOOKUP(F$44,Datos3[],9,0)-VLOOKUP($A50,Datos3[],9,0)),"")</f>
        <v/>
      </c>
      <c r="G50" s="33" t="str">
        <f>IF(AND($A50&lt;G$44,VLOOKUP(G$44,Datos3[],8,0)&lt;&gt;"",VLOOKUP($A50,Datos3[],8,0)&lt;&gt;""),(VLOOKUP(G$44,Datos3[],7,0)*VLOOKUP(G$44,Datos3[],9,0)-VLOOKUP($A50,Datos3[],7,0)*VLOOKUP($A50,Datos3[],9,0)-VLOOKUP(G$44,Datos3[],6,0)+VLOOKUP($A50,Datos3[],6,0))/(VLOOKUP(G$44,Datos3[],9,0)-VLOOKUP($A50,Datos3[],9,0)),"")</f>
        <v/>
      </c>
      <c r="H50" s="33" t="str">
        <f>IF(AND($A50&lt;H$44,VLOOKUP(H$44,Datos3[],8,0)&lt;&gt;"",VLOOKUP($A50,Datos3[],8,0)&lt;&gt;""),(VLOOKUP(H$44,Datos3[],7,0)*VLOOKUP(H$44,Datos3[],9,0)-VLOOKUP($A50,Datos3[],7,0)*VLOOKUP($A50,Datos3[],9,0)-VLOOKUP(H$44,Datos3[],6,0)+VLOOKUP($A50,Datos3[],6,0))/(VLOOKUP(H$44,Datos3[],9,0)-VLOOKUP($A50,Datos3[],9,0)),"")</f>
        <v/>
      </c>
      <c r="I50" s="33" t="str">
        <f>IF(AND($A50&lt;I$44,VLOOKUP(I$44,Datos3[],8,0)&lt;&gt;"",VLOOKUP($A50,Datos3[],8,0)&lt;&gt;""),(VLOOKUP(I$44,Datos3[],7,0)*VLOOKUP(I$44,Datos3[],9,0)-VLOOKUP($A50,Datos3[],7,0)*VLOOKUP($A50,Datos3[],9,0)-VLOOKUP(I$44,Datos3[],6,0)+VLOOKUP($A50,Datos3[],6,0))/(VLOOKUP(I$44,Datos3[],9,0)-VLOOKUP($A50,Datos3[],9,0)),"")</f>
        <v/>
      </c>
      <c r="J50" s="33" t="str">
        <f>IF(AND($A50&lt;J$44,VLOOKUP(J$44,Datos3[],8,0)&lt;&gt;"",VLOOKUP($A50,Datos3[],8,0)&lt;&gt;""),(VLOOKUP(J$44,Datos3[],7,0)*VLOOKUP(J$44,Datos3[],9,0)-VLOOKUP($A50,Datos3[],7,0)*VLOOKUP($A50,Datos3[],9,0)-VLOOKUP(J$44,Datos3[],6,0)+VLOOKUP($A50,Datos3[],6,0))/(VLOOKUP(J$44,Datos3[],9,0)-VLOOKUP($A50,Datos3[],9,0)),"")</f>
        <v/>
      </c>
      <c r="K50" s="33" t="str">
        <f>IF(AND($A50&lt;K$44,VLOOKUP(K$44,Datos3[],8,0)&lt;&gt;"",VLOOKUP($A50,Datos3[],8,0)&lt;&gt;""),(VLOOKUP(K$44,Datos3[],7,0)*VLOOKUP(K$44,Datos3[],9,0)-VLOOKUP($A50,Datos3[],7,0)*VLOOKUP($A50,Datos3[],9,0)-VLOOKUP(K$44,Datos3[],6,0)+VLOOKUP($A50,Datos3[],6,0))/(VLOOKUP(K$44,Datos3[],9,0)-VLOOKUP($A50,Datos3[],9,0)),"")</f>
        <v/>
      </c>
      <c r="L50" s="33" t="str">
        <f>IF(AND($A50&lt;L$44,VLOOKUP(L$44,Datos3[],8,0)&lt;&gt;"",VLOOKUP($A50,Datos3[],8,0)&lt;&gt;""),(VLOOKUP(L$44,Datos3[],7,0)*VLOOKUP(L$44,Datos3[],9,0)-VLOOKUP($A50,Datos3[],7,0)*VLOOKUP($A50,Datos3[],9,0)-VLOOKUP(L$44,Datos3[],6,0)+VLOOKUP($A50,Datos3[],6,0))/(VLOOKUP(L$44,Datos3[],9,0)-VLOOKUP($A50,Datos3[],9,0)),"")</f>
        <v/>
      </c>
      <c r="M50" s="33" t="str">
        <f>IF(AND($A50&lt;M$44,VLOOKUP(M$44,Datos3[],8,0)&lt;&gt;"",VLOOKUP($A50,Datos3[],8,0)&lt;&gt;""),(VLOOKUP(M$44,Datos3[],7,0)*VLOOKUP(M$44,Datos3[],9,0)-VLOOKUP($A50,Datos3[],7,0)*VLOOKUP($A50,Datos3[],9,0)-VLOOKUP(M$44,Datos3[],6,0)+VLOOKUP($A50,Datos3[],6,0))/(VLOOKUP(M$44,Datos3[],9,0)-VLOOKUP($A50,Datos3[],9,0)),"")</f>
        <v/>
      </c>
      <c r="N50" s="33" t="str">
        <f>IF(AND($A50&lt;N$44,VLOOKUP(N$44,Datos3[],8,0)&lt;&gt;"",VLOOKUP($A50,Datos3[],8,0)&lt;&gt;""),(VLOOKUP(N$44,Datos3[],7,0)*VLOOKUP(N$44,Datos3[],9,0)-VLOOKUP($A50,Datos3[],7,0)*VLOOKUP($A50,Datos3[],9,0)-VLOOKUP(N$44,Datos3[],6,0)+VLOOKUP($A50,Datos3[],6,0))/(VLOOKUP(N$44,Datos3[],9,0)-VLOOKUP($A50,Datos3[],9,0)),"")</f>
        <v/>
      </c>
      <c r="O50" s="33" t="str">
        <f>IF(AND($A50&lt;O$44,VLOOKUP(O$44,Datos3[],8,0)&lt;&gt;"",VLOOKUP($A50,Datos3[],8,0)&lt;&gt;""),(VLOOKUP(O$44,Datos3[],7,0)*VLOOKUP(O$44,Datos3[],9,0)-VLOOKUP($A50,Datos3[],7,0)*VLOOKUP($A50,Datos3[],9,0)-VLOOKUP(O$44,Datos3[],6,0)+VLOOKUP($A50,Datos3[],6,0))/(VLOOKUP(O$44,Datos3[],9,0)-VLOOKUP($A50,Datos3[],9,0)),"")</f>
        <v/>
      </c>
      <c r="P50" s="33" t="str">
        <f>IF(AND($A50&lt;P$44,VLOOKUP(P$44,Datos3[],8,0)&lt;&gt;"",VLOOKUP($A50,Datos3[],8,0)&lt;&gt;""),(VLOOKUP(P$44,Datos3[],7,0)*VLOOKUP(P$44,Datos3[],9,0)-VLOOKUP($A50,Datos3[],7,0)*VLOOKUP($A50,Datos3[],9,0)-VLOOKUP(P$44,Datos3[],6,0)+VLOOKUP($A50,Datos3[],6,0))/(VLOOKUP(P$44,Datos3[],9,0)-VLOOKUP($A50,Datos3[],9,0)),"")</f>
        <v/>
      </c>
      <c r="Q50" s="33" t="str">
        <f>IF(AND($A50&lt;Q$44,VLOOKUP(Q$44,Datos3[],8,0)&lt;&gt;"",VLOOKUP($A50,Datos3[],8,0)&lt;&gt;""),(VLOOKUP(Q$44,Datos3[],7,0)*VLOOKUP(Q$44,Datos3[],9,0)-VLOOKUP($A50,Datos3[],7,0)*VLOOKUP($A50,Datos3[],9,0)-VLOOKUP(Q$44,Datos3[],6,0)+VLOOKUP($A50,Datos3[],6,0))/(VLOOKUP(Q$44,Datos3[],9,0)-VLOOKUP($A50,Datos3[],9,0)),"")</f>
        <v/>
      </c>
      <c r="S50" s="9">
        <v>6</v>
      </c>
      <c r="T50" s="36" t="str">
        <f t="shared" si="18"/>
        <v/>
      </c>
      <c r="U50" s="37" t="str">
        <f t="shared" si="19"/>
        <v/>
      </c>
      <c r="V50" s="37" t="str">
        <f t="shared" si="20"/>
        <v/>
      </c>
      <c r="W50" s="37" t="str">
        <f t="shared" si="21"/>
        <v/>
      </c>
      <c r="X50" s="37" t="str">
        <f t="shared" si="22"/>
        <v/>
      </c>
      <c r="Y50" s="37" t="str">
        <f t="shared" si="23"/>
        <v/>
      </c>
      <c r="Z50" s="37" t="str">
        <f t="shared" si="24"/>
        <v/>
      </c>
      <c r="AA50" s="37" t="str">
        <f t="shared" si="25"/>
        <v/>
      </c>
      <c r="AB50" s="37" t="str">
        <f t="shared" si="26"/>
        <v/>
      </c>
      <c r="AC50" s="37" t="str">
        <f t="shared" si="27"/>
        <v/>
      </c>
      <c r="AD50" s="37" t="str">
        <f t="shared" si="28"/>
        <v/>
      </c>
      <c r="AE50" s="37" t="str">
        <f t="shared" si="29"/>
        <v/>
      </c>
      <c r="AF50" s="37" t="str">
        <f t="shared" si="30"/>
        <v/>
      </c>
      <c r="AG50" s="37" t="str">
        <f t="shared" si="31"/>
        <v/>
      </c>
      <c r="AH50" s="37" t="str">
        <f t="shared" si="32"/>
        <v/>
      </c>
      <c r="AI50" s="37" t="str">
        <f t="shared" si="33"/>
        <v/>
      </c>
    </row>
    <row r="51" spans="1:35" x14ac:dyDescent="0.25">
      <c r="A51" s="9">
        <v>7</v>
      </c>
      <c r="B51" s="32" t="str">
        <f>IF(AND($A51&lt;B$44,VLOOKUP(B$44,Datos3[],8,0)&lt;&gt;"",VLOOKUP($A51,Datos3[],8,0)&lt;&gt;""),(VLOOKUP(B$44,Datos3[],7,0)*VLOOKUP(B$44,Datos3[],9,0)-VLOOKUP($A51,Datos3[],7,0)*VLOOKUP($A51,Datos3[],9,0)-VLOOKUP(B$44,Datos3[],6,0)+VLOOKUP($A51,Datos3[],6,0))/(VLOOKUP(B$44,Datos3[],9,0)-VLOOKUP($A51,Datos3[],9,0)),"")</f>
        <v/>
      </c>
      <c r="C51" s="33" t="str">
        <f>IF(AND($A51&lt;C$44,VLOOKUP(C$44,Datos3[],8,0)&lt;&gt;"",VLOOKUP($A51,Datos3[],8,0)&lt;&gt;""),(VLOOKUP(C$44,Datos3[],7,0)*VLOOKUP(C$44,Datos3[],9,0)-VLOOKUP($A51,Datos3[],7,0)*VLOOKUP($A51,Datos3[],9,0)-VLOOKUP(C$44,Datos3[],6,0)+VLOOKUP($A51,Datos3[],6,0))/(VLOOKUP(C$44,Datos3[],9,0)-VLOOKUP($A51,Datos3[],9,0)),"")</f>
        <v/>
      </c>
      <c r="D51" s="33" t="str">
        <f>IF(AND($A51&lt;D$44,VLOOKUP(D$44,Datos3[],8,0)&lt;&gt;"",VLOOKUP($A51,Datos3[],8,0)&lt;&gt;""),(VLOOKUP(D$44,Datos3[],7,0)*VLOOKUP(D$44,Datos3[],9,0)-VLOOKUP($A51,Datos3[],7,0)*VLOOKUP($A51,Datos3[],9,0)-VLOOKUP(D$44,Datos3[],6,0)+VLOOKUP($A51,Datos3[],6,0))/(VLOOKUP(D$44,Datos3[],9,0)-VLOOKUP($A51,Datos3[],9,0)),"")</f>
        <v/>
      </c>
      <c r="E51" s="33" t="str">
        <f>IF(AND($A51&lt;E$44,VLOOKUP(E$44,Datos3[],8,0)&lt;&gt;"",VLOOKUP($A51,Datos3[],8,0)&lt;&gt;""),(VLOOKUP(E$44,Datos3[],7,0)*VLOOKUP(E$44,Datos3[],9,0)-VLOOKUP($A51,Datos3[],7,0)*VLOOKUP($A51,Datos3[],9,0)-VLOOKUP(E$44,Datos3[],6,0)+VLOOKUP($A51,Datos3[],6,0))/(VLOOKUP(E$44,Datos3[],9,0)-VLOOKUP($A51,Datos3[],9,0)),"")</f>
        <v/>
      </c>
      <c r="F51" s="33" t="str">
        <f>IF(AND($A51&lt;F$44,VLOOKUP(F$44,Datos3[],8,0)&lt;&gt;"",VLOOKUP($A51,Datos3[],8,0)&lt;&gt;""),(VLOOKUP(F$44,Datos3[],7,0)*VLOOKUP(F$44,Datos3[],9,0)-VLOOKUP($A51,Datos3[],7,0)*VLOOKUP($A51,Datos3[],9,0)-VLOOKUP(F$44,Datos3[],6,0)+VLOOKUP($A51,Datos3[],6,0))/(VLOOKUP(F$44,Datos3[],9,0)-VLOOKUP($A51,Datos3[],9,0)),"")</f>
        <v/>
      </c>
      <c r="G51" s="33" t="str">
        <f>IF(AND($A51&lt;G$44,VLOOKUP(G$44,Datos3[],8,0)&lt;&gt;"",VLOOKUP($A51,Datos3[],8,0)&lt;&gt;""),(VLOOKUP(G$44,Datos3[],7,0)*VLOOKUP(G$44,Datos3[],9,0)-VLOOKUP($A51,Datos3[],7,0)*VLOOKUP($A51,Datos3[],9,0)-VLOOKUP(G$44,Datos3[],6,0)+VLOOKUP($A51,Datos3[],6,0))/(VLOOKUP(G$44,Datos3[],9,0)-VLOOKUP($A51,Datos3[],9,0)),"")</f>
        <v/>
      </c>
      <c r="H51" s="33" t="str">
        <f>IF(AND($A51&lt;H$44,VLOOKUP(H$44,Datos3[],8,0)&lt;&gt;"",VLOOKUP($A51,Datos3[],8,0)&lt;&gt;""),(VLOOKUP(H$44,Datos3[],7,0)*VLOOKUP(H$44,Datos3[],9,0)-VLOOKUP($A51,Datos3[],7,0)*VLOOKUP($A51,Datos3[],9,0)-VLOOKUP(H$44,Datos3[],6,0)+VLOOKUP($A51,Datos3[],6,0))/(VLOOKUP(H$44,Datos3[],9,0)-VLOOKUP($A51,Datos3[],9,0)),"")</f>
        <v/>
      </c>
      <c r="I51" s="33" t="str">
        <f>IF(AND($A51&lt;I$44,VLOOKUP(I$44,Datos3[],8,0)&lt;&gt;"",VLOOKUP($A51,Datos3[],8,0)&lt;&gt;""),(VLOOKUP(I$44,Datos3[],7,0)*VLOOKUP(I$44,Datos3[],9,0)-VLOOKUP($A51,Datos3[],7,0)*VLOOKUP($A51,Datos3[],9,0)-VLOOKUP(I$44,Datos3[],6,0)+VLOOKUP($A51,Datos3[],6,0))/(VLOOKUP(I$44,Datos3[],9,0)-VLOOKUP($A51,Datos3[],9,0)),"")</f>
        <v/>
      </c>
      <c r="J51" s="33" t="str">
        <f>IF(AND($A51&lt;J$44,VLOOKUP(J$44,Datos3[],8,0)&lt;&gt;"",VLOOKUP($A51,Datos3[],8,0)&lt;&gt;""),(VLOOKUP(J$44,Datos3[],7,0)*VLOOKUP(J$44,Datos3[],9,0)-VLOOKUP($A51,Datos3[],7,0)*VLOOKUP($A51,Datos3[],9,0)-VLOOKUP(J$44,Datos3[],6,0)+VLOOKUP($A51,Datos3[],6,0))/(VLOOKUP(J$44,Datos3[],9,0)-VLOOKUP($A51,Datos3[],9,0)),"")</f>
        <v/>
      </c>
      <c r="K51" s="33" t="str">
        <f>IF(AND($A51&lt;K$44,VLOOKUP(K$44,Datos3[],8,0)&lt;&gt;"",VLOOKUP($A51,Datos3[],8,0)&lt;&gt;""),(VLOOKUP(K$44,Datos3[],7,0)*VLOOKUP(K$44,Datos3[],9,0)-VLOOKUP($A51,Datos3[],7,0)*VLOOKUP($A51,Datos3[],9,0)-VLOOKUP(K$44,Datos3[],6,0)+VLOOKUP($A51,Datos3[],6,0))/(VLOOKUP(K$44,Datos3[],9,0)-VLOOKUP($A51,Datos3[],9,0)),"")</f>
        <v/>
      </c>
      <c r="L51" s="33" t="str">
        <f>IF(AND($A51&lt;L$44,VLOOKUP(L$44,Datos3[],8,0)&lt;&gt;"",VLOOKUP($A51,Datos3[],8,0)&lt;&gt;""),(VLOOKUP(L$44,Datos3[],7,0)*VLOOKUP(L$44,Datos3[],9,0)-VLOOKUP($A51,Datos3[],7,0)*VLOOKUP($A51,Datos3[],9,0)-VLOOKUP(L$44,Datos3[],6,0)+VLOOKUP($A51,Datos3[],6,0))/(VLOOKUP(L$44,Datos3[],9,0)-VLOOKUP($A51,Datos3[],9,0)),"")</f>
        <v/>
      </c>
      <c r="M51" s="33" t="str">
        <f>IF(AND($A51&lt;M$44,VLOOKUP(M$44,Datos3[],8,0)&lt;&gt;"",VLOOKUP($A51,Datos3[],8,0)&lt;&gt;""),(VLOOKUP(M$44,Datos3[],7,0)*VLOOKUP(M$44,Datos3[],9,0)-VLOOKUP($A51,Datos3[],7,0)*VLOOKUP($A51,Datos3[],9,0)-VLOOKUP(M$44,Datos3[],6,0)+VLOOKUP($A51,Datos3[],6,0))/(VLOOKUP(M$44,Datos3[],9,0)-VLOOKUP($A51,Datos3[],9,0)),"")</f>
        <v/>
      </c>
      <c r="N51" s="33" t="str">
        <f>IF(AND($A51&lt;N$44,VLOOKUP(N$44,Datos3[],8,0)&lt;&gt;"",VLOOKUP($A51,Datos3[],8,0)&lt;&gt;""),(VLOOKUP(N$44,Datos3[],7,0)*VLOOKUP(N$44,Datos3[],9,0)-VLOOKUP($A51,Datos3[],7,0)*VLOOKUP($A51,Datos3[],9,0)-VLOOKUP(N$44,Datos3[],6,0)+VLOOKUP($A51,Datos3[],6,0))/(VLOOKUP(N$44,Datos3[],9,0)-VLOOKUP($A51,Datos3[],9,0)),"")</f>
        <v/>
      </c>
      <c r="O51" s="33" t="str">
        <f>IF(AND($A51&lt;O$44,VLOOKUP(O$44,Datos3[],8,0)&lt;&gt;"",VLOOKUP($A51,Datos3[],8,0)&lt;&gt;""),(VLOOKUP(O$44,Datos3[],7,0)*VLOOKUP(O$44,Datos3[],9,0)-VLOOKUP($A51,Datos3[],7,0)*VLOOKUP($A51,Datos3[],9,0)-VLOOKUP(O$44,Datos3[],6,0)+VLOOKUP($A51,Datos3[],6,0))/(VLOOKUP(O$44,Datos3[],9,0)-VLOOKUP($A51,Datos3[],9,0)),"")</f>
        <v/>
      </c>
      <c r="P51" s="33" t="str">
        <f>IF(AND($A51&lt;P$44,VLOOKUP(P$44,Datos3[],8,0)&lt;&gt;"",VLOOKUP($A51,Datos3[],8,0)&lt;&gt;""),(VLOOKUP(P$44,Datos3[],7,0)*VLOOKUP(P$44,Datos3[],9,0)-VLOOKUP($A51,Datos3[],7,0)*VLOOKUP($A51,Datos3[],9,0)-VLOOKUP(P$44,Datos3[],6,0)+VLOOKUP($A51,Datos3[],6,0))/(VLOOKUP(P$44,Datos3[],9,0)-VLOOKUP($A51,Datos3[],9,0)),"")</f>
        <v/>
      </c>
      <c r="Q51" s="33" t="str">
        <f>IF(AND($A51&lt;Q$44,VLOOKUP(Q$44,Datos3[],8,0)&lt;&gt;"",VLOOKUP($A51,Datos3[],8,0)&lt;&gt;""),(VLOOKUP(Q$44,Datos3[],7,0)*VLOOKUP(Q$44,Datos3[],9,0)-VLOOKUP($A51,Datos3[],7,0)*VLOOKUP($A51,Datos3[],9,0)-VLOOKUP(Q$44,Datos3[],6,0)+VLOOKUP($A51,Datos3[],6,0))/(VLOOKUP(Q$44,Datos3[],9,0)-VLOOKUP($A51,Datos3[],9,0)),"")</f>
        <v/>
      </c>
      <c r="S51" s="9">
        <v>7</v>
      </c>
      <c r="T51" s="36" t="str">
        <f t="shared" si="18"/>
        <v/>
      </c>
      <c r="U51" s="37" t="str">
        <f t="shared" si="19"/>
        <v/>
      </c>
      <c r="V51" s="37" t="str">
        <f t="shared" si="20"/>
        <v/>
      </c>
      <c r="W51" s="37" t="str">
        <f t="shared" si="21"/>
        <v/>
      </c>
      <c r="X51" s="37" t="str">
        <f t="shared" si="22"/>
        <v/>
      </c>
      <c r="Y51" s="37" t="str">
        <f t="shared" si="23"/>
        <v/>
      </c>
      <c r="Z51" s="37" t="str">
        <f t="shared" si="24"/>
        <v/>
      </c>
      <c r="AA51" s="37" t="str">
        <f t="shared" si="25"/>
        <v/>
      </c>
      <c r="AB51" s="37" t="str">
        <f t="shared" si="26"/>
        <v/>
      </c>
      <c r="AC51" s="37" t="str">
        <f t="shared" si="27"/>
        <v/>
      </c>
      <c r="AD51" s="37" t="str">
        <f t="shared" si="28"/>
        <v/>
      </c>
      <c r="AE51" s="37" t="str">
        <f t="shared" si="29"/>
        <v/>
      </c>
      <c r="AF51" s="37" t="str">
        <f t="shared" si="30"/>
        <v/>
      </c>
      <c r="AG51" s="37" t="str">
        <f t="shared" si="31"/>
        <v/>
      </c>
      <c r="AH51" s="37" t="str">
        <f t="shared" si="32"/>
        <v/>
      </c>
      <c r="AI51" s="37" t="str">
        <f t="shared" si="33"/>
        <v/>
      </c>
    </row>
    <row r="52" spans="1:35" x14ac:dyDescent="0.25">
      <c r="A52" s="9">
        <v>8</v>
      </c>
      <c r="B52" s="32" t="str">
        <f>IF(AND($A52&lt;B$44,VLOOKUP(B$44,Datos3[],8,0)&lt;&gt;"",VLOOKUP($A52,Datos3[],8,0)&lt;&gt;""),(VLOOKUP(B$44,Datos3[],7,0)*VLOOKUP(B$44,Datos3[],9,0)-VLOOKUP($A52,Datos3[],7,0)*VLOOKUP($A52,Datos3[],9,0)-VLOOKUP(B$44,Datos3[],6,0)+VLOOKUP($A52,Datos3[],6,0))/(VLOOKUP(B$44,Datos3[],9,0)-VLOOKUP($A52,Datos3[],9,0)),"")</f>
        <v/>
      </c>
      <c r="C52" s="33" t="str">
        <f>IF(AND($A52&lt;C$44,VLOOKUP(C$44,Datos3[],8,0)&lt;&gt;"",VLOOKUP($A52,Datos3[],8,0)&lt;&gt;""),(VLOOKUP(C$44,Datos3[],7,0)*VLOOKUP(C$44,Datos3[],9,0)-VLOOKUP($A52,Datos3[],7,0)*VLOOKUP($A52,Datos3[],9,0)-VLOOKUP(C$44,Datos3[],6,0)+VLOOKUP($A52,Datos3[],6,0))/(VLOOKUP(C$44,Datos3[],9,0)-VLOOKUP($A52,Datos3[],9,0)),"")</f>
        <v/>
      </c>
      <c r="D52" s="33" t="str">
        <f>IF(AND($A52&lt;D$44,VLOOKUP(D$44,Datos3[],8,0)&lt;&gt;"",VLOOKUP($A52,Datos3[],8,0)&lt;&gt;""),(VLOOKUP(D$44,Datos3[],7,0)*VLOOKUP(D$44,Datos3[],9,0)-VLOOKUP($A52,Datos3[],7,0)*VLOOKUP($A52,Datos3[],9,0)-VLOOKUP(D$44,Datos3[],6,0)+VLOOKUP($A52,Datos3[],6,0))/(VLOOKUP(D$44,Datos3[],9,0)-VLOOKUP($A52,Datos3[],9,0)),"")</f>
        <v/>
      </c>
      <c r="E52" s="33" t="str">
        <f>IF(AND($A52&lt;E$44,VLOOKUP(E$44,Datos3[],8,0)&lt;&gt;"",VLOOKUP($A52,Datos3[],8,0)&lt;&gt;""),(VLOOKUP(E$44,Datos3[],7,0)*VLOOKUP(E$44,Datos3[],9,0)-VLOOKUP($A52,Datos3[],7,0)*VLOOKUP($A52,Datos3[],9,0)-VLOOKUP(E$44,Datos3[],6,0)+VLOOKUP($A52,Datos3[],6,0))/(VLOOKUP(E$44,Datos3[],9,0)-VLOOKUP($A52,Datos3[],9,0)),"")</f>
        <v/>
      </c>
      <c r="F52" s="33" t="str">
        <f>IF(AND($A52&lt;F$44,VLOOKUP(F$44,Datos3[],8,0)&lt;&gt;"",VLOOKUP($A52,Datos3[],8,0)&lt;&gt;""),(VLOOKUP(F$44,Datos3[],7,0)*VLOOKUP(F$44,Datos3[],9,0)-VLOOKUP($A52,Datos3[],7,0)*VLOOKUP($A52,Datos3[],9,0)-VLOOKUP(F$44,Datos3[],6,0)+VLOOKUP($A52,Datos3[],6,0))/(VLOOKUP(F$44,Datos3[],9,0)-VLOOKUP($A52,Datos3[],9,0)),"")</f>
        <v/>
      </c>
      <c r="G52" s="33" t="str">
        <f>IF(AND($A52&lt;G$44,VLOOKUP(G$44,Datos3[],8,0)&lt;&gt;"",VLOOKUP($A52,Datos3[],8,0)&lt;&gt;""),(VLOOKUP(G$44,Datos3[],7,0)*VLOOKUP(G$44,Datos3[],9,0)-VLOOKUP($A52,Datos3[],7,0)*VLOOKUP($A52,Datos3[],9,0)-VLOOKUP(G$44,Datos3[],6,0)+VLOOKUP($A52,Datos3[],6,0))/(VLOOKUP(G$44,Datos3[],9,0)-VLOOKUP($A52,Datos3[],9,0)),"")</f>
        <v/>
      </c>
      <c r="H52" s="33" t="str">
        <f>IF(AND($A52&lt;H$44,VLOOKUP(H$44,Datos3[],8,0)&lt;&gt;"",VLOOKUP($A52,Datos3[],8,0)&lt;&gt;""),(VLOOKUP(H$44,Datos3[],7,0)*VLOOKUP(H$44,Datos3[],9,0)-VLOOKUP($A52,Datos3[],7,0)*VLOOKUP($A52,Datos3[],9,0)-VLOOKUP(H$44,Datos3[],6,0)+VLOOKUP($A52,Datos3[],6,0))/(VLOOKUP(H$44,Datos3[],9,0)-VLOOKUP($A52,Datos3[],9,0)),"")</f>
        <v/>
      </c>
      <c r="I52" s="33" t="str">
        <f>IF(AND($A52&lt;I$44,VLOOKUP(I$44,Datos3[],8,0)&lt;&gt;"",VLOOKUP($A52,Datos3[],8,0)&lt;&gt;""),(VLOOKUP(I$44,Datos3[],7,0)*VLOOKUP(I$44,Datos3[],9,0)-VLOOKUP($A52,Datos3[],7,0)*VLOOKUP($A52,Datos3[],9,0)-VLOOKUP(I$44,Datos3[],6,0)+VLOOKUP($A52,Datos3[],6,0))/(VLOOKUP(I$44,Datos3[],9,0)-VLOOKUP($A52,Datos3[],9,0)),"")</f>
        <v/>
      </c>
      <c r="J52" s="33" t="str">
        <f>IF(AND($A52&lt;J$44,VLOOKUP(J$44,Datos3[],8,0)&lt;&gt;"",VLOOKUP($A52,Datos3[],8,0)&lt;&gt;""),(VLOOKUP(J$44,Datos3[],7,0)*VLOOKUP(J$44,Datos3[],9,0)-VLOOKUP($A52,Datos3[],7,0)*VLOOKUP($A52,Datos3[],9,0)-VLOOKUP(J$44,Datos3[],6,0)+VLOOKUP($A52,Datos3[],6,0))/(VLOOKUP(J$44,Datos3[],9,0)-VLOOKUP($A52,Datos3[],9,0)),"")</f>
        <v/>
      </c>
      <c r="K52" s="33" t="str">
        <f>IF(AND($A52&lt;K$44,VLOOKUP(K$44,Datos3[],8,0)&lt;&gt;"",VLOOKUP($A52,Datos3[],8,0)&lt;&gt;""),(VLOOKUP(K$44,Datos3[],7,0)*VLOOKUP(K$44,Datos3[],9,0)-VLOOKUP($A52,Datos3[],7,0)*VLOOKUP($A52,Datos3[],9,0)-VLOOKUP(K$44,Datos3[],6,0)+VLOOKUP($A52,Datos3[],6,0))/(VLOOKUP(K$44,Datos3[],9,0)-VLOOKUP($A52,Datos3[],9,0)),"")</f>
        <v/>
      </c>
      <c r="L52" s="33" t="str">
        <f>IF(AND($A52&lt;L$44,VLOOKUP(L$44,Datos3[],8,0)&lt;&gt;"",VLOOKUP($A52,Datos3[],8,0)&lt;&gt;""),(VLOOKUP(L$44,Datos3[],7,0)*VLOOKUP(L$44,Datos3[],9,0)-VLOOKUP($A52,Datos3[],7,0)*VLOOKUP($A52,Datos3[],9,0)-VLOOKUP(L$44,Datos3[],6,0)+VLOOKUP($A52,Datos3[],6,0))/(VLOOKUP(L$44,Datos3[],9,0)-VLOOKUP($A52,Datos3[],9,0)),"")</f>
        <v/>
      </c>
      <c r="M52" s="33" t="str">
        <f>IF(AND($A52&lt;M$44,VLOOKUP(M$44,Datos3[],8,0)&lt;&gt;"",VLOOKUP($A52,Datos3[],8,0)&lt;&gt;""),(VLOOKUP(M$44,Datos3[],7,0)*VLOOKUP(M$44,Datos3[],9,0)-VLOOKUP($A52,Datos3[],7,0)*VLOOKUP($A52,Datos3[],9,0)-VLOOKUP(M$44,Datos3[],6,0)+VLOOKUP($A52,Datos3[],6,0))/(VLOOKUP(M$44,Datos3[],9,0)-VLOOKUP($A52,Datos3[],9,0)),"")</f>
        <v/>
      </c>
      <c r="N52" s="33" t="str">
        <f>IF(AND($A52&lt;N$44,VLOOKUP(N$44,Datos3[],8,0)&lt;&gt;"",VLOOKUP($A52,Datos3[],8,0)&lt;&gt;""),(VLOOKUP(N$44,Datos3[],7,0)*VLOOKUP(N$44,Datos3[],9,0)-VLOOKUP($A52,Datos3[],7,0)*VLOOKUP($A52,Datos3[],9,0)-VLOOKUP(N$44,Datos3[],6,0)+VLOOKUP($A52,Datos3[],6,0))/(VLOOKUP(N$44,Datos3[],9,0)-VLOOKUP($A52,Datos3[],9,0)),"")</f>
        <v/>
      </c>
      <c r="O52" s="33" t="str">
        <f>IF(AND($A52&lt;O$44,VLOOKUP(O$44,Datos3[],8,0)&lt;&gt;"",VLOOKUP($A52,Datos3[],8,0)&lt;&gt;""),(VLOOKUP(O$44,Datos3[],7,0)*VLOOKUP(O$44,Datos3[],9,0)-VLOOKUP($A52,Datos3[],7,0)*VLOOKUP($A52,Datos3[],9,0)-VLOOKUP(O$44,Datos3[],6,0)+VLOOKUP($A52,Datos3[],6,0))/(VLOOKUP(O$44,Datos3[],9,0)-VLOOKUP($A52,Datos3[],9,0)),"")</f>
        <v/>
      </c>
      <c r="P52" s="33" t="str">
        <f>IF(AND($A52&lt;P$44,VLOOKUP(P$44,Datos3[],8,0)&lt;&gt;"",VLOOKUP($A52,Datos3[],8,0)&lt;&gt;""),(VLOOKUP(P$44,Datos3[],7,0)*VLOOKUP(P$44,Datos3[],9,0)-VLOOKUP($A52,Datos3[],7,0)*VLOOKUP($A52,Datos3[],9,0)-VLOOKUP(P$44,Datos3[],6,0)+VLOOKUP($A52,Datos3[],6,0))/(VLOOKUP(P$44,Datos3[],9,0)-VLOOKUP($A52,Datos3[],9,0)),"")</f>
        <v/>
      </c>
      <c r="Q52" s="33" t="str">
        <f>IF(AND($A52&lt;Q$44,VLOOKUP(Q$44,Datos3[],8,0)&lt;&gt;"",VLOOKUP($A52,Datos3[],8,0)&lt;&gt;""),(VLOOKUP(Q$44,Datos3[],7,0)*VLOOKUP(Q$44,Datos3[],9,0)-VLOOKUP($A52,Datos3[],7,0)*VLOOKUP($A52,Datos3[],9,0)-VLOOKUP(Q$44,Datos3[],6,0)+VLOOKUP($A52,Datos3[],6,0))/(VLOOKUP(Q$44,Datos3[],9,0)-VLOOKUP($A52,Datos3[],9,0)),"")</f>
        <v/>
      </c>
      <c r="S52" s="9">
        <v>8</v>
      </c>
      <c r="T52" s="36" t="str">
        <f t="shared" si="18"/>
        <v/>
      </c>
      <c r="U52" s="37" t="str">
        <f t="shared" si="19"/>
        <v/>
      </c>
      <c r="V52" s="37" t="str">
        <f t="shared" si="20"/>
        <v/>
      </c>
      <c r="W52" s="37" t="str">
        <f t="shared" si="21"/>
        <v/>
      </c>
      <c r="X52" s="37" t="str">
        <f t="shared" si="22"/>
        <v/>
      </c>
      <c r="Y52" s="37" t="str">
        <f t="shared" si="23"/>
        <v/>
      </c>
      <c r="Z52" s="37" t="str">
        <f t="shared" si="24"/>
        <v/>
      </c>
      <c r="AA52" s="37" t="str">
        <f t="shared" si="25"/>
        <v/>
      </c>
      <c r="AB52" s="37" t="str">
        <f t="shared" si="26"/>
        <v/>
      </c>
      <c r="AC52" s="37" t="str">
        <f t="shared" si="27"/>
        <v/>
      </c>
      <c r="AD52" s="37" t="str">
        <f t="shared" si="28"/>
        <v/>
      </c>
      <c r="AE52" s="37" t="str">
        <f t="shared" si="29"/>
        <v/>
      </c>
      <c r="AF52" s="37" t="str">
        <f t="shared" si="30"/>
        <v/>
      </c>
      <c r="AG52" s="37" t="str">
        <f t="shared" si="31"/>
        <v/>
      </c>
      <c r="AH52" s="37" t="str">
        <f t="shared" si="32"/>
        <v/>
      </c>
      <c r="AI52" s="37" t="str">
        <f t="shared" si="33"/>
        <v/>
      </c>
    </row>
    <row r="53" spans="1:35" x14ac:dyDescent="0.25">
      <c r="A53" s="9">
        <v>9</v>
      </c>
      <c r="B53" s="32" t="str">
        <f>IF(AND($A53&lt;B$44,VLOOKUP(B$44,Datos3[],8,0)&lt;&gt;"",VLOOKUP($A53,Datos3[],8,0)&lt;&gt;""),(VLOOKUP(B$44,Datos3[],7,0)*VLOOKUP(B$44,Datos3[],9,0)-VLOOKUP($A53,Datos3[],7,0)*VLOOKUP($A53,Datos3[],9,0)-VLOOKUP(B$44,Datos3[],6,0)+VLOOKUP($A53,Datos3[],6,0))/(VLOOKUP(B$44,Datos3[],9,0)-VLOOKUP($A53,Datos3[],9,0)),"")</f>
        <v/>
      </c>
      <c r="C53" s="33" t="str">
        <f>IF(AND($A53&lt;C$44,VLOOKUP(C$44,Datos3[],8,0)&lt;&gt;"",VLOOKUP($A53,Datos3[],8,0)&lt;&gt;""),(VLOOKUP(C$44,Datos3[],7,0)*VLOOKUP(C$44,Datos3[],9,0)-VLOOKUP($A53,Datos3[],7,0)*VLOOKUP($A53,Datos3[],9,0)-VLOOKUP(C$44,Datos3[],6,0)+VLOOKUP($A53,Datos3[],6,0))/(VLOOKUP(C$44,Datos3[],9,0)-VLOOKUP($A53,Datos3[],9,0)),"")</f>
        <v/>
      </c>
      <c r="D53" s="33" t="str">
        <f>IF(AND($A53&lt;D$44,VLOOKUP(D$44,Datos3[],8,0)&lt;&gt;"",VLOOKUP($A53,Datos3[],8,0)&lt;&gt;""),(VLOOKUP(D$44,Datos3[],7,0)*VLOOKUP(D$44,Datos3[],9,0)-VLOOKUP($A53,Datos3[],7,0)*VLOOKUP($A53,Datos3[],9,0)-VLOOKUP(D$44,Datos3[],6,0)+VLOOKUP($A53,Datos3[],6,0))/(VLOOKUP(D$44,Datos3[],9,0)-VLOOKUP($A53,Datos3[],9,0)),"")</f>
        <v/>
      </c>
      <c r="E53" s="33" t="str">
        <f>IF(AND($A53&lt;E$44,VLOOKUP(E$44,Datos3[],8,0)&lt;&gt;"",VLOOKUP($A53,Datos3[],8,0)&lt;&gt;""),(VLOOKUP(E$44,Datos3[],7,0)*VLOOKUP(E$44,Datos3[],9,0)-VLOOKUP($A53,Datos3[],7,0)*VLOOKUP($A53,Datos3[],9,0)-VLOOKUP(E$44,Datos3[],6,0)+VLOOKUP($A53,Datos3[],6,0))/(VLOOKUP(E$44,Datos3[],9,0)-VLOOKUP($A53,Datos3[],9,0)),"")</f>
        <v/>
      </c>
      <c r="F53" s="33" t="str">
        <f>IF(AND($A53&lt;F$44,VLOOKUP(F$44,Datos3[],8,0)&lt;&gt;"",VLOOKUP($A53,Datos3[],8,0)&lt;&gt;""),(VLOOKUP(F$44,Datos3[],7,0)*VLOOKUP(F$44,Datos3[],9,0)-VLOOKUP($A53,Datos3[],7,0)*VLOOKUP($A53,Datos3[],9,0)-VLOOKUP(F$44,Datos3[],6,0)+VLOOKUP($A53,Datos3[],6,0))/(VLOOKUP(F$44,Datos3[],9,0)-VLOOKUP($A53,Datos3[],9,0)),"")</f>
        <v/>
      </c>
      <c r="G53" s="33" t="str">
        <f>IF(AND($A53&lt;G$44,VLOOKUP(G$44,Datos3[],8,0)&lt;&gt;"",VLOOKUP($A53,Datos3[],8,0)&lt;&gt;""),(VLOOKUP(G$44,Datos3[],7,0)*VLOOKUP(G$44,Datos3[],9,0)-VLOOKUP($A53,Datos3[],7,0)*VLOOKUP($A53,Datos3[],9,0)-VLOOKUP(G$44,Datos3[],6,0)+VLOOKUP($A53,Datos3[],6,0))/(VLOOKUP(G$44,Datos3[],9,0)-VLOOKUP($A53,Datos3[],9,0)),"")</f>
        <v/>
      </c>
      <c r="H53" s="33" t="str">
        <f>IF(AND($A53&lt;H$44,VLOOKUP(H$44,Datos3[],8,0)&lt;&gt;"",VLOOKUP($A53,Datos3[],8,0)&lt;&gt;""),(VLOOKUP(H$44,Datos3[],7,0)*VLOOKUP(H$44,Datos3[],9,0)-VLOOKUP($A53,Datos3[],7,0)*VLOOKUP($A53,Datos3[],9,0)-VLOOKUP(H$44,Datos3[],6,0)+VLOOKUP($A53,Datos3[],6,0))/(VLOOKUP(H$44,Datos3[],9,0)-VLOOKUP($A53,Datos3[],9,0)),"")</f>
        <v/>
      </c>
      <c r="I53" s="33" t="str">
        <f>IF(AND($A53&lt;I$44,VLOOKUP(I$44,Datos3[],8,0)&lt;&gt;"",VLOOKUP($A53,Datos3[],8,0)&lt;&gt;""),(VLOOKUP(I$44,Datos3[],7,0)*VLOOKUP(I$44,Datos3[],9,0)-VLOOKUP($A53,Datos3[],7,0)*VLOOKUP($A53,Datos3[],9,0)-VLOOKUP(I$44,Datos3[],6,0)+VLOOKUP($A53,Datos3[],6,0))/(VLOOKUP(I$44,Datos3[],9,0)-VLOOKUP($A53,Datos3[],9,0)),"")</f>
        <v/>
      </c>
      <c r="J53" s="33" t="str">
        <f>IF(AND($A53&lt;J$44,VLOOKUP(J$44,Datos3[],8,0)&lt;&gt;"",VLOOKUP($A53,Datos3[],8,0)&lt;&gt;""),(VLOOKUP(J$44,Datos3[],7,0)*VLOOKUP(J$44,Datos3[],9,0)-VLOOKUP($A53,Datos3[],7,0)*VLOOKUP($A53,Datos3[],9,0)-VLOOKUP(J$44,Datos3[],6,0)+VLOOKUP($A53,Datos3[],6,0))/(VLOOKUP(J$44,Datos3[],9,0)-VLOOKUP($A53,Datos3[],9,0)),"")</f>
        <v/>
      </c>
      <c r="K53" s="33" t="str">
        <f>IF(AND($A53&lt;K$44,VLOOKUP(K$44,Datos3[],8,0)&lt;&gt;"",VLOOKUP($A53,Datos3[],8,0)&lt;&gt;""),(VLOOKUP(K$44,Datos3[],7,0)*VLOOKUP(K$44,Datos3[],9,0)-VLOOKUP($A53,Datos3[],7,0)*VLOOKUP($A53,Datos3[],9,0)-VLOOKUP(K$44,Datos3[],6,0)+VLOOKUP($A53,Datos3[],6,0))/(VLOOKUP(K$44,Datos3[],9,0)-VLOOKUP($A53,Datos3[],9,0)),"")</f>
        <v/>
      </c>
      <c r="L53" s="33" t="str">
        <f>IF(AND($A53&lt;L$44,VLOOKUP(L$44,Datos3[],8,0)&lt;&gt;"",VLOOKUP($A53,Datos3[],8,0)&lt;&gt;""),(VLOOKUP(L$44,Datos3[],7,0)*VLOOKUP(L$44,Datos3[],9,0)-VLOOKUP($A53,Datos3[],7,0)*VLOOKUP($A53,Datos3[],9,0)-VLOOKUP(L$44,Datos3[],6,0)+VLOOKUP($A53,Datos3[],6,0))/(VLOOKUP(L$44,Datos3[],9,0)-VLOOKUP($A53,Datos3[],9,0)),"")</f>
        <v/>
      </c>
      <c r="M53" s="33" t="str">
        <f>IF(AND($A53&lt;M$44,VLOOKUP(M$44,Datos3[],8,0)&lt;&gt;"",VLOOKUP($A53,Datos3[],8,0)&lt;&gt;""),(VLOOKUP(M$44,Datos3[],7,0)*VLOOKUP(M$44,Datos3[],9,0)-VLOOKUP($A53,Datos3[],7,0)*VLOOKUP($A53,Datos3[],9,0)-VLOOKUP(M$44,Datos3[],6,0)+VLOOKUP($A53,Datos3[],6,0))/(VLOOKUP(M$44,Datos3[],9,0)-VLOOKUP($A53,Datos3[],9,0)),"")</f>
        <v/>
      </c>
      <c r="N53" s="33" t="str">
        <f>IF(AND($A53&lt;N$44,VLOOKUP(N$44,Datos3[],8,0)&lt;&gt;"",VLOOKUP($A53,Datos3[],8,0)&lt;&gt;""),(VLOOKUP(N$44,Datos3[],7,0)*VLOOKUP(N$44,Datos3[],9,0)-VLOOKUP($A53,Datos3[],7,0)*VLOOKUP($A53,Datos3[],9,0)-VLOOKUP(N$44,Datos3[],6,0)+VLOOKUP($A53,Datos3[],6,0))/(VLOOKUP(N$44,Datos3[],9,0)-VLOOKUP($A53,Datos3[],9,0)),"")</f>
        <v/>
      </c>
      <c r="O53" s="33" t="str">
        <f>IF(AND($A53&lt;O$44,VLOOKUP(O$44,Datos3[],8,0)&lt;&gt;"",VLOOKUP($A53,Datos3[],8,0)&lt;&gt;""),(VLOOKUP(O$44,Datos3[],7,0)*VLOOKUP(O$44,Datos3[],9,0)-VLOOKUP($A53,Datos3[],7,0)*VLOOKUP($A53,Datos3[],9,0)-VLOOKUP(O$44,Datos3[],6,0)+VLOOKUP($A53,Datos3[],6,0))/(VLOOKUP(O$44,Datos3[],9,0)-VLOOKUP($A53,Datos3[],9,0)),"")</f>
        <v/>
      </c>
      <c r="P53" s="33" t="str">
        <f>IF(AND($A53&lt;P$44,VLOOKUP(P$44,Datos3[],8,0)&lt;&gt;"",VLOOKUP($A53,Datos3[],8,0)&lt;&gt;""),(VLOOKUP(P$44,Datos3[],7,0)*VLOOKUP(P$44,Datos3[],9,0)-VLOOKUP($A53,Datos3[],7,0)*VLOOKUP($A53,Datos3[],9,0)-VLOOKUP(P$44,Datos3[],6,0)+VLOOKUP($A53,Datos3[],6,0))/(VLOOKUP(P$44,Datos3[],9,0)-VLOOKUP($A53,Datos3[],9,0)),"")</f>
        <v/>
      </c>
      <c r="Q53" s="33" t="str">
        <f>IF(AND($A53&lt;Q$44,VLOOKUP(Q$44,Datos3[],8,0)&lt;&gt;"",VLOOKUP($A53,Datos3[],8,0)&lt;&gt;""),(VLOOKUP(Q$44,Datos3[],7,0)*VLOOKUP(Q$44,Datos3[],9,0)-VLOOKUP($A53,Datos3[],7,0)*VLOOKUP($A53,Datos3[],9,0)-VLOOKUP(Q$44,Datos3[],6,0)+VLOOKUP($A53,Datos3[],6,0))/(VLOOKUP(Q$44,Datos3[],9,0)-VLOOKUP($A53,Datos3[],9,0)),"")</f>
        <v/>
      </c>
      <c r="S53" s="9">
        <v>9</v>
      </c>
      <c r="T53" s="36" t="str">
        <f t="shared" si="18"/>
        <v/>
      </c>
      <c r="U53" s="37" t="str">
        <f t="shared" si="19"/>
        <v/>
      </c>
      <c r="V53" s="37" t="str">
        <f t="shared" si="20"/>
        <v/>
      </c>
      <c r="W53" s="37" t="str">
        <f t="shared" si="21"/>
        <v/>
      </c>
      <c r="X53" s="37" t="str">
        <f t="shared" si="22"/>
        <v/>
      </c>
      <c r="Y53" s="37" t="str">
        <f t="shared" si="23"/>
        <v/>
      </c>
      <c r="Z53" s="37" t="str">
        <f t="shared" si="24"/>
        <v/>
      </c>
      <c r="AA53" s="37" t="str">
        <f t="shared" si="25"/>
        <v/>
      </c>
      <c r="AB53" s="37" t="str">
        <f t="shared" si="26"/>
        <v/>
      </c>
      <c r="AC53" s="37" t="str">
        <f t="shared" si="27"/>
        <v/>
      </c>
      <c r="AD53" s="37" t="str">
        <f t="shared" si="28"/>
        <v/>
      </c>
      <c r="AE53" s="37" t="str">
        <f t="shared" si="29"/>
        <v/>
      </c>
      <c r="AF53" s="37" t="str">
        <f t="shared" si="30"/>
        <v/>
      </c>
      <c r="AG53" s="37" t="str">
        <f t="shared" si="31"/>
        <v/>
      </c>
      <c r="AH53" s="37" t="str">
        <f t="shared" si="32"/>
        <v/>
      </c>
      <c r="AI53" s="37" t="str">
        <f t="shared" si="33"/>
        <v/>
      </c>
    </row>
    <row r="54" spans="1:35" x14ac:dyDescent="0.25">
      <c r="A54" s="9">
        <v>10</v>
      </c>
      <c r="B54" s="32" t="str">
        <f>IF(AND($A54&lt;B$44,VLOOKUP(B$44,Datos3[],8,0)&lt;&gt;"",VLOOKUP($A54,Datos3[],8,0)&lt;&gt;""),(VLOOKUP(B$44,Datos3[],7,0)*VLOOKUP(B$44,Datos3[],9,0)-VLOOKUP($A54,Datos3[],7,0)*VLOOKUP($A54,Datos3[],9,0)-VLOOKUP(B$44,Datos3[],6,0)+VLOOKUP($A54,Datos3[],6,0))/(VLOOKUP(B$44,Datos3[],9,0)-VLOOKUP($A54,Datos3[],9,0)),"")</f>
        <v/>
      </c>
      <c r="C54" s="33" t="str">
        <f>IF(AND($A54&lt;C$44,VLOOKUP(C$44,Datos3[],8,0)&lt;&gt;"",VLOOKUP($A54,Datos3[],8,0)&lt;&gt;""),(VLOOKUP(C$44,Datos3[],7,0)*VLOOKUP(C$44,Datos3[],9,0)-VLOOKUP($A54,Datos3[],7,0)*VLOOKUP($A54,Datos3[],9,0)-VLOOKUP(C$44,Datos3[],6,0)+VLOOKUP($A54,Datos3[],6,0))/(VLOOKUP(C$44,Datos3[],9,0)-VLOOKUP($A54,Datos3[],9,0)),"")</f>
        <v/>
      </c>
      <c r="D54" s="33" t="str">
        <f>IF(AND($A54&lt;D$44,VLOOKUP(D$44,Datos3[],8,0)&lt;&gt;"",VLOOKUP($A54,Datos3[],8,0)&lt;&gt;""),(VLOOKUP(D$44,Datos3[],7,0)*VLOOKUP(D$44,Datos3[],9,0)-VLOOKUP($A54,Datos3[],7,0)*VLOOKUP($A54,Datos3[],9,0)-VLOOKUP(D$44,Datos3[],6,0)+VLOOKUP($A54,Datos3[],6,0))/(VLOOKUP(D$44,Datos3[],9,0)-VLOOKUP($A54,Datos3[],9,0)),"")</f>
        <v/>
      </c>
      <c r="E54" s="33" t="str">
        <f>IF(AND($A54&lt;E$44,VLOOKUP(E$44,Datos3[],8,0)&lt;&gt;"",VLOOKUP($A54,Datos3[],8,0)&lt;&gt;""),(VLOOKUP(E$44,Datos3[],7,0)*VLOOKUP(E$44,Datos3[],9,0)-VLOOKUP($A54,Datos3[],7,0)*VLOOKUP($A54,Datos3[],9,0)-VLOOKUP(E$44,Datos3[],6,0)+VLOOKUP($A54,Datos3[],6,0))/(VLOOKUP(E$44,Datos3[],9,0)-VLOOKUP($A54,Datos3[],9,0)),"")</f>
        <v/>
      </c>
      <c r="F54" s="33" t="str">
        <f>IF(AND($A54&lt;F$44,VLOOKUP(F$44,Datos3[],8,0)&lt;&gt;"",VLOOKUP($A54,Datos3[],8,0)&lt;&gt;""),(VLOOKUP(F$44,Datos3[],7,0)*VLOOKUP(F$44,Datos3[],9,0)-VLOOKUP($A54,Datos3[],7,0)*VLOOKUP($A54,Datos3[],9,0)-VLOOKUP(F$44,Datos3[],6,0)+VLOOKUP($A54,Datos3[],6,0))/(VLOOKUP(F$44,Datos3[],9,0)-VLOOKUP($A54,Datos3[],9,0)),"")</f>
        <v/>
      </c>
      <c r="G54" s="33" t="str">
        <f>IF(AND($A54&lt;G$44,VLOOKUP(G$44,Datos3[],8,0)&lt;&gt;"",VLOOKUP($A54,Datos3[],8,0)&lt;&gt;""),(VLOOKUP(G$44,Datos3[],7,0)*VLOOKUP(G$44,Datos3[],9,0)-VLOOKUP($A54,Datos3[],7,0)*VLOOKUP($A54,Datos3[],9,0)-VLOOKUP(G$44,Datos3[],6,0)+VLOOKUP($A54,Datos3[],6,0))/(VLOOKUP(G$44,Datos3[],9,0)-VLOOKUP($A54,Datos3[],9,0)),"")</f>
        <v/>
      </c>
      <c r="H54" s="33" t="str">
        <f>IF(AND($A54&lt;H$44,VLOOKUP(H$44,Datos3[],8,0)&lt;&gt;"",VLOOKUP($A54,Datos3[],8,0)&lt;&gt;""),(VLOOKUP(H$44,Datos3[],7,0)*VLOOKUP(H$44,Datos3[],9,0)-VLOOKUP($A54,Datos3[],7,0)*VLOOKUP($A54,Datos3[],9,0)-VLOOKUP(H$44,Datos3[],6,0)+VLOOKUP($A54,Datos3[],6,0))/(VLOOKUP(H$44,Datos3[],9,0)-VLOOKUP($A54,Datos3[],9,0)),"")</f>
        <v/>
      </c>
      <c r="I54" s="33" t="str">
        <f>IF(AND($A54&lt;I$44,VLOOKUP(I$44,Datos3[],8,0)&lt;&gt;"",VLOOKUP($A54,Datos3[],8,0)&lt;&gt;""),(VLOOKUP(I$44,Datos3[],7,0)*VLOOKUP(I$44,Datos3[],9,0)-VLOOKUP($A54,Datos3[],7,0)*VLOOKUP($A54,Datos3[],9,0)-VLOOKUP(I$44,Datos3[],6,0)+VLOOKUP($A54,Datos3[],6,0))/(VLOOKUP(I$44,Datos3[],9,0)-VLOOKUP($A54,Datos3[],9,0)),"")</f>
        <v/>
      </c>
      <c r="J54" s="33" t="str">
        <f>IF(AND($A54&lt;J$44,VLOOKUP(J$44,Datos3[],8,0)&lt;&gt;"",VLOOKUP($A54,Datos3[],8,0)&lt;&gt;""),(VLOOKUP(J$44,Datos3[],7,0)*VLOOKUP(J$44,Datos3[],9,0)-VLOOKUP($A54,Datos3[],7,0)*VLOOKUP($A54,Datos3[],9,0)-VLOOKUP(J$44,Datos3[],6,0)+VLOOKUP($A54,Datos3[],6,0))/(VLOOKUP(J$44,Datos3[],9,0)-VLOOKUP($A54,Datos3[],9,0)),"")</f>
        <v/>
      </c>
      <c r="K54" s="33" t="str">
        <f>IF(AND($A54&lt;K$44,VLOOKUP(K$44,Datos3[],8,0)&lt;&gt;"",VLOOKUP($A54,Datos3[],8,0)&lt;&gt;""),(VLOOKUP(K$44,Datos3[],7,0)*VLOOKUP(K$44,Datos3[],9,0)-VLOOKUP($A54,Datos3[],7,0)*VLOOKUP($A54,Datos3[],9,0)-VLOOKUP(K$44,Datos3[],6,0)+VLOOKUP($A54,Datos3[],6,0))/(VLOOKUP(K$44,Datos3[],9,0)-VLOOKUP($A54,Datos3[],9,0)),"")</f>
        <v/>
      </c>
      <c r="L54" s="33" t="str">
        <f>IF(AND($A54&lt;L$44,VLOOKUP(L$44,Datos3[],8,0)&lt;&gt;"",VLOOKUP($A54,Datos3[],8,0)&lt;&gt;""),(VLOOKUP(L$44,Datos3[],7,0)*VLOOKUP(L$44,Datos3[],9,0)-VLOOKUP($A54,Datos3[],7,0)*VLOOKUP($A54,Datos3[],9,0)-VLOOKUP(L$44,Datos3[],6,0)+VLOOKUP($A54,Datos3[],6,0))/(VLOOKUP(L$44,Datos3[],9,0)-VLOOKUP($A54,Datos3[],9,0)),"")</f>
        <v/>
      </c>
      <c r="M54" s="33" t="str">
        <f>IF(AND($A54&lt;M$44,VLOOKUP(M$44,Datos3[],8,0)&lt;&gt;"",VLOOKUP($A54,Datos3[],8,0)&lt;&gt;""),(VLOOKUP(M$44,Datos3[],7,0)*VLOOKUP(M$44,Datos3[],9,0)-VLOOKUP($A54,Datos3[],7,0)*VLOOKUP($A54,Datos3[],9,0)-VLOOKUP(M$44,Datos3[],6,0)+VLOOKUP($A54,Datos3[],6,0))/(VLOOKUP(M$44,Datos3[],9,0)-VLOOKUP($A54,Datos3[],9,0)),"")</f>
        <v/>
      </c>
      <c r="N54" s="33" t="str">
        <f>IF(AND($A54&lt;N$44,VLOOKUP(N$44,Datos3[],8,0)&lt;&gt;"",VLOOKUP($A54,Datos3[],8,0)&lt;&gt;""),(VLOOKUP(N$44,Datos3[],7,0)*VLOOKUP(N$44,Datos3[],9,0)-VLOOKUP($A54,Datos3[],7,0)*VLOOKUP($A54,Datos3[],9,0)-VLOOKUP(N$44,Datos3[],6,0)+VLOOKUP($A54,Datos3[],6,0))/(VLOOKUP(N$44,Datos3[],9,0)-VLOOKUP($A54,Datos3[],9,0)),"")</f>
        <v/>
      </c>
      <c r="O54" s="33" t="str">
        <f>IF(AND($A54&lt;O$44,VLOOKUP(O$44,Datos3[],8,0)&lt;&gt;"",VLOOKUP($A54,Datos3[],8,0)&lt;&gt;""),(VLOOKUP(O$44,Datos3[],7,0)*VLOOKUP(O$44,Datos3[],9,0)-VLOOKUP($A54,Datos3[],7,0)*VLOOKUP($A54,Datos3[],9,0)-VLOOKUP(O$44,Datos3[],6,0)+VLOOKUP($A54,Datos3[],6,0))/(VLOOKUP(O$44,Datos3[],9,0)-VLOOKUP($A54,Datos3[],9,0)),"")</f>
        <v/>
      </c>
      <c r="P54" s="33" t="str">
        <f>IF(AND($A54&lt;P$44,VLOOKUP(P$44,Datos3[],8,0)&lt;&gt;"",VLOOKUP($A54,Datos3[],8,0)&lt;&gt;""),(VLOOKUP(P$44,Datos3[],7,0)*VLOOKUP(P$44,Datos3[],9,0)-VLOOKUP($A54,Datos3[],7,0)*VLOOKUP($A54,Datos3[],9,0)-VLOOKUP(P$44,Datos3[],6,0)+VLOOKUP($A54,Datos3[],6,0))/(VLOOKUP(P$44,Datos3[],9,0)-VLOOKUP($A54,Datos3[],9,0)),"")</f>
        <v/>
      </c>
      <c r="Q54" s="33" t="str">
        <f>IF(AND($A54&lt;Q$44,VLOOKUP(Q$44,Datos3[],8,0)&lt;&gt;"",VLOOKUP($A54,Datos3[],8,0)&lt;&gt;""),(VLOOKUP(Q$44,Datos3[],7,0)*VLOOKUP(Q$44,Datos3[],9,0)-VLOOKUP($A54,Datos3[],7,0)*VLOOKUP($A54,Datos3[],9,0)-VLOOKUP(Q$44,Datos3[],6,0)+VLOOKUP($A54,Datos3[],6,0))/(VLOOKUP(Q$44,Datos3[],9,0)-VLOOKUP($A54,Datos3[],9,0)),"")</f>
        <v/>
      </c>
      <c r="S54" s="9">
        <v>10</v>
      </c>
      <c r="T54" s="36" t="str">
        <f t="shared" si="18"/>
        <v/>
      </c>
      <c r="U54" s="37" t="str">
        <f t="shared" si="19"/>
        <v/>
      </c>
      <c r="V54" s="37" t="str">
        <f t="shared" si="20"/>
        <v/>
      </c>
      <c r="W54" s="37" t="str">
        <f t="shared" si="21"/>
        <v/>
      </c>
      <c r="X54" s="37" t="str">
        <f t="shared" si="22"/>
        <v/>
      </c>
      <c r="Y54" s="37" t="str">
        <f t="shared" si="23"/>
        <v/>
      </c>
      <c r="Z54" s="37" t="str">
        <f t="shared" si="24"/>
        <v/>
      </c>
      <c r="AA54" s="37" t="str">
        <f t="shared" si="25"/>
        <v/>
      </c>
      <c r="AB54" s="37" t="str">
        <f t="shared" si="26"/>
        <v/>
      </c>
      <c r="AC54" s="37" t="str">
        <f t="shared" si="27"/>
        <v/>
      </c>
      <c r="AD54" s="37" t="str">
        <f t="shared" si="28"/>
        <v/>
      </c>
      <c r="AE54" s="37" t="str">
        <f t="shared" si="29"/>
        <v/>
      </c>
      <c r="AF54" s="37" t="str">
        <f t="shared" si="30"/>
        <v/>
      </c>
      <c r="AG54" s="37" t="str">
        <f t="shared" si="31"/>
        <v/>
      </c>
      <c r="AH54" s="37" t="str">
        <f t="shared" si="32"/>
        <v/>
      </c>
      <c r="AI54" s="37" t="str">
        <f t="shared" si="33"/>
        <v/>
      </c>
    </row>
    <row r="55" spans="1:35" x14ac:dyDescent="0.25">
      <c r="A55" s="9">
        <v>11</v>
      </c>
      <c r="B55" s="32" t="str">
        <f>IF(AND($A55&lt;B$44,VLOOKUP(B$44,Datos3[],8,0)&lt;&gt;"",VLOOKUP($A55,Datos3[],8,0)&lt;&gt;""),(VLOOKUP(B$44,Datos3[],7,0)*VLOOKUP(B$44,Datos3[],9,0)-VLOOKUP($A55,Datos3[],7,0)*VLOOKUP($A55,Datos3[],9,0)-VLOOKUP(B$44,Datos3[],6,0)+VLOOKUP($A55,Datos3[],6,0))/(VLOOKUP(B$44,Datos3[],9,0)-VLOOKUP($A55,Datos3[],9,0)),"")</f>
        <v/>
      </c>
      <c r="C55" s="33" t="str">
        <f>IF(AND($A55&lt;C$44,VLOOKUP(C$44,Datos3[],8,0)&lt;&gt;"",VLOOKUP($A55,Datos3[],8,0)&lt;&gt;""),(VLOOKUP(C$44,Datos3[],7,0)*VLOOKUP(C$44,Datos3[],9,0)-VLOOKUP($A55,Datos3[],7,0)*VLOOKUP($A55,Datos3[],9,0)-VLOOKUP(C$44,Datos3[],6,0)+VLOOKUP($A55,Datos3[],6,0))/(VLOOKUP(C$44,Datos3[],9,0)-VLOOKUP($A55,Datos3[],9,0)),"")</f>
        <v/>
      </c>
      <c r="D55" s="33" t="str">
        <f>IF(AND($A55&lt;D$44,VLOOKUP(D$44,Datos3[],8,0)&lt;&gt;"",VLOOKUP($A55,Datos3[],8,0)&lt;&gt;""),(VLOOKUP(D$44,Datos3[],7,0)*VLOOKUP(D$44,Datos3[],9,0)-VLOOKUP($A55,Datos3[],7,0)*VLOOKUP($A55,Datos3[],9,0)-VLOOKUP(D$44,Datos3[],6,0)+VLOOKUP($A55,Datos3[],6,0))/(VLOOKUP(D$44,Datos3[],9,0)-VLOOKUP($A55,Datos3[],9,0)),"")</f>
        <v/>
      </c>
      <c r="E55" s="33" t="str">
        <f>IF(AND($A55&lt;E$44,VLOOKUP(E$44,Datos3[],8,0)&lt;&gt;"",VLOOKUP($A55,Datos3[],8,0)&lt;&gt;""),(VLOOKUP(E$44,Datos3[],7,0)*VLOOKUP(E$44,Datos3[],9,0)-VLOOKUP($A55,Datos3[],7,0)*VLOOKUP($A55,Datos3[],9,0)-VLOOKUP(E$44,Datos3[],6,0)+VLOOKUP($A55,Datos3[],6,0))/(VLOOKUP(E$44,Datos3[],9,0)-VLOOKUP($A55,Datos3[],9,0)),"")</f>
        <v/>
      </c>
      <c r="F55" s="33" t="str">
        <f>IF(AND($A55&lt;F$44,VLOOKUP(F$44,Datos3[],8,0)&lt;&gt;"",VLOOKUP($A55,Datos3[],8,0)&lt;&gt;""),(VLOOKUP(F$44,Datos3[],7,0)*VLOOKUP(F$44,Datos3[],9,0)-VLOOKUP($A55,Datos3[],7,0)*VLOOKUP($A55,Datos3[],9,0)-VLOOKUP(F$44,Datos3[],6,0)+VLOOKUP($A55,Datos3[],6,0))/(VLOOKUP(F$44,Datos3[],9,0)-VLOOKUP($A55,Datos3[],9,0)),"")</f>
        <v/>
      </c>
      <c r="G55" s="33" t="str">
        <f>IF(AND($A55&lt;G$44,VLOOKUP(G$44,Datos3[],8,0)&lt;&gt;"",VLOOKUP($A55,Datos3[],8,0)&lt;&gt;""),(VLOOKUP(G$44,Datos3[],7,0)*VLOOKUP(G$44,Datos3[],9,0)-VLOOKUP($A55,Datos3[],7,0)*VLOOKUP($A55,Datos3[],9,0)-VLOOKUP(G$44,Datos3[],6,0)+VLOOKUP($A55,Datos3[],6,0))/(VLOOKUP(G$44,Datos3[],9,0)-VLOOKUP($A55,Datos3[],9,0)),"")</f>
        <v/>
      </c>
      <c r="H55" s="33" t="str">
        <f>IF(AND($A55&lt;H$44,VLOOKUP(H$44,Datos3[],8,0)&lt;&gt;"",VLOOKUP($A55,Datos3[],8,0)&lt;&gt;""),(VLOOKUP(H$44,Datos3[],7,0)*VLOOKUP(H$44,Datos3[],9,0)-VLOOKUP($A55,Datos3[],7,0)*VLOOKUP($A55,Datos3[],9,0)-VLOOKUP(H$44,Datos3[],6,0)+VLOOKUP($A55,Datos3[],6,0))/(VLOOKUP(H$44,Datos3[],9,0)-VLOOKUP($A55,Datos3[],9,0)),"")</f>
        <v/>
      </c>
      <c r="I55" s="33" t="str">
        <f>IF(AND($A55&lt;I$44,VLOOKUP(I$44,Datos3[],8,0)&lt;&gt;"",VLOOKUP($A55,Datos3[],8,0)&lt;&gt;""),(VLOOKUP(I$44,Datos3[],7,0)*VLOOKUP(I$44,Datos3[],9,0)-VLOOKUP($A55,Datos3[],7,0)*VLOOKUP($A55,Datos3[],9,0)-VLOOKUP(I$44,Datos3[],6,0)+VLOOKUP($A55,Datos3[],6,0))/(VLOOKUP(I$44,Datos3[],9,0)-VLOOKUP($A55,Datos3[],9,0)),"")</f>
        <v/>
      </c>
      <c r="J55" s="33" t="str">
        <f>IF(AND($A55&lt;J$44,VLOOKUP(J$44,Datos3[],8,0)&lt;&gt;"",VLOOKUP($A55,Datos3[],8,0)&lt;&gt;""),(VLOOKUP(J$44,Datos3[],7,0)*VLOOKUP(J$44,Datos3[],9,0)-VLOOKUP($A55,Datos3[],7,0)*VLOOKUP($A55,Datos3[],9,0)-VLOOKUP(J$44,Datos3[],6,0)+VLOOKUP($A55,Datos3[],6,0))/(VLOOKUP(J$44,Datos3[],9,0)-VLOOKUP($A55,Datos3[],9,0)),"")</f>
        <v/>
      </c>
      <c r="K55" s="33" t="str">
        <f>IF(AND($A55&lt;K$44,VLOOKUP(K$44,Datos3[],8,0)&lt;&gt;"",VLOOKUP($A55,Datos3[],8,0)&lt;&gt;""),(VLOOKUP(K$44,Datos3[],7,0)*VLOOKUP(K$44,Datos3[],9,0)-VLOOKUP($A55,Datos3[],7,0)*VLOOKUP($A55,Datos3[],9,0)-VLOOKUP(K$44,Datos3[],6,0)+VLOOKUP($A55,Datos3[],6,0))/(VLOOKUP(K$44,Datos3[],9,0)-VLOOKUP($A55,Datos3[],9,0)),"")</f>
        <v/>
      </c>
      <c r="L55" s="33" t="str">
        <f>IF(AND($A55&lt;L$44,VLOOKUP(L$44,Datos3[],8,0)&lt;&gt;"",VLOOKUP($A55,Datos3[],8,0)&lt;&gt;""),(VLOOKUP(L$44,Datos3[],7,0)*VLOOKUP(L$44,Datos3[],9,0)-VLOOKUP($A55,Datos3[],7,0)*VLOOKUP($A55,Datos3[],9,0)-VLOOKUP(L$44,Datos3[],6,0)+VLOOKUP($A55,Datos3[],6,0))/(VLOOKUP(L$44,Datos3[],9,0)-VLOOKUP($A55,Datos3[],9,0)),"")</f>
        <v/>
      </c>
      <c r="M55" s="33" t="str">
        <f>IF(AND($A55&lt;M$44,VLOOKUP(M$44,Datos3[],8,0)&lt;&gt;"",VLOOKUP($A55,Datos3[],8,0)&lt;&gt;""),(VLOOKUP(M$44,Datos3[],7,0)*VLOOKUP(M$44,Datos3[],9,0)-VLOOKUP($A55,Datos3[],7,0)*VLOOKUP($A55,Datos3[],9,0)-VLOOKUP(M$44,Datos3[],6,0)+VLOOKUP($A55,Datos3[],6,0))/(VLOOKUP(M$44,Datos3[],9,0)-VLOOKUP($A55,Datos3[],9,0)),"")</f>
        <v/>
      </c>
      <c r="N55" s="33" t="str">
        <f>IF(AND($A55&lt;N$44,VLOOKUP(N$44,Datos3[],8,0)&lt;&gt;"",VLOOKUP($A55,Datos3[],8,0)&lt;&gt;""),(VLOOKUP(N$44,Datos3[],7,0)*VLOOKUP(N$44,Datos3[],9,0)-VLOOKUP($A55,Datos3[],7,0)*VLOOKUP($A55,Datos3[],9,0)-VLOOKUP(N$44,Datos3[],6,0)+VLOOKUP($A55,Datos3[],6,0))/(VLOOKUP(N$44,Datos3[],9,0)-VLOOKUP($A55,Datos3[],9,0)),"")</f>
        <v/>
      </c>
      <c r="O55" s="33" t="str">
        <f>IF(AND($A55&lt;O$44,VLOOKUP(O$44,Datos3[],8,0)&lt;&gt;"",VLOOKUP($A55,Datos3[],8,0)&lt;&gt;""),(VLOOKUP(O$44,Datos3[],7,0)*VLOOKUP(O$44,Datos3[],9,0)-VLOOKUP($A55,Datos3[],7,0)*VLOOKUP($A55,Datos3[],9,0)-VLOOKUP(O$44,Datos3[],6,0)+VLOOKUP($A55,Datos3[],6,0))/(VLOOKUP(O$44,Datos3[],9,0)-VLOOKUP($A55,Datos3[],9,0)),"")</f>
        <v/>
      </c>
      <c r="P55" s="33" t="str">
        <f>IF(AND($A55&lt;P$44,VLOOKUP(P$44,Datos3[],8,0)&lt;&gt;"",VLOOKUP($A55,Datos3[],8,0)&lt;&gt;""),(VLOOKUP(P$44,Datos3[],7,0)*VLOOKUP(P$44,Datos3[],9,0)-VLOOKUP($A55,Datos3[],7,0)*VLOOKUP($A55,Datos3[],9,0)-VLOOKUP(P$44,Datos3[],6,0)+VLOOKUP($A55,Datos3[],6,0))/(VLOOKUP(P$44,Datos3[],9,0)-VLOOKUP($A55,Datos3[],9,0)),"")</f>
        <v/>
      </c>
      <c r="Q55" s="33" t="str">
        <f>IF(AND($A55&lt;Q$44,VLOOKUP(Q$44,Datos3[],8,0)&lt;&gt;"",VLOOKUP($A55,Datos3[],8,0)&lt;&gt;""),(VLOOKUP(Q$44,Datos3[],7,0)*VLOOKUP(Q$44,Datos3[],9,0)-VLOOKUP($A55,Datos3[],7,0)*VLOOKUP($A55,Datos3[],9,0)-VLOOKUP(Q$44,Datos3[],6,0)+VLOOKUP($A55,Datos3[],6,0))/(VLOOKUP(Q$44,Datos3[],9,0)-VLOOKUP($A55,Datos3[],9,0)),"")</f>
        <v/>
      </c>
      <c r="S55" s="9">
        <v>11</v>
      </c>
      <c r="T55" s="36" t="str">
        <f t="shared" si="18"/>
        <v/>
      </c>
      <c r="U55" s="37" t="str">
        <f t="shared" si="19"/>
        <v/>
      </c>
      <c r="V55" s="37" t="str">
        <f t="shared" si="20"/>
        <v/>
      </c>
      <c r="W55" s="37" t="str">
        <f t="shared" si="21"/>
        <v/>
      </c>
      <c r="X55" s="37" t="str">
        <f t="shared" si="22"/>
        <v/>
      </c>
      <c r="Y55" s="37" t="str">
        <f t="shared" si="23"/>
        <v/>
      </c>
      <c r="Z55" s="37" t="str">
        <f t="shared" si="24"/>
        <v/>
      </c>
      <c r="AA55" s="37" t="str">
        <f t="shared" si="25"/>
        <v/>
      </c>
      <c r="AB55" s="37" t="str">
        <f t="shared" si="26"/>
        <v/>
      </c>
      <c r="AC55" s="37" t="str">
        <f t="shared" si="27"/>
        <v/>
      </c>
      <c r="AD55" s="37" t="str">
        <f t="shared" si="28"/>
        <v/>
      </c>
      <c r="AE55" s="37" t="str">
        <f t="shared" si="29"/>
        <v/>
      </c>
      <c r="AF55" s="37" t="str">
        <f t="shared" si="30"/>
        <v/>
      </c>
      <c r="AG55" s="37" t="str">
        <f t="shared" si="31"/>
        <v/>
      </c>
      <c r="AH55" s="37" t="str">
        <f t="shared" si="32"/>
        <v/>
      </c>
      <c r="AI55" s="37" t="str">
        <f t="shared" si="33"/>
        <v/>
      </c>
    </row>
    <row r="56" spans="1:35" x14ac:dyDescent="0.25">
      <c r="A56" s="9">
        <v>12</v>
      </c>
      <c r="B56" s="32" t="str">
        <f>IF(AND($A56&lt;B$44,VLOOKUP(B$44,Datos3[],8,0)&lt;&gt;"",VLOOKUP($A56,Datos3[],8,0)&lt;&gt;""),(VLOOKUP(B$44,Datos3[],7,0)*VLOOKUP(B$44,Datos3[],9,0)-VLOOKUP($A56,Datos3[],7,0)*VLOOKUP($A56,Datos3[],9,0)-VLOOKUP(B$44,Datos3[],6,0)+VLOOKUP($A56,Datos3[],6,0))/(VLOOKUP(B$44,Datos3[],9,0)-VLOOKUP($A56,Datos3[],9,0)),"")</f>
        <v/>
      </c>
      <c r="C56" s="33" t="str">
        <f>IF(AND($A56&lt;C$44,VLOOKUP(C$44,Datos3[],8,0)&lt;&gt;"",VLOOKUP($A56,Datos3[],8,0)&lt;&gt;""),(VLOOKUP(C$44,Datos3[],7,0)*VLOOKUP(C$44,Datos3[],9,0)-VLOOKUP($A56,Datos3[],7,0)*VLOOKUP($A56,Datos3[],9,0)-VLOOKUP(C$44,Datos3[],6,0)+VLOOKUP($A56,Datos3[],6,0))/(VLOOKUP(C$44,Datos3[],9,0)-VLOOKUP($A56,Datos3[],9,0)),"")</f>
        <v/>
      </c>
      <c r="D56" s="33" t="str">
        <f>IF(AND($A56&lt;D$44,VLOOKUP(D$44,Datos3[],8,0)&lt;&gt;"",VLOOKUP($A56,Datos3[],8,0)&lt;&gt;""),(VLOOKUP(D$44,Datos3[],7,0)*VLOOKUP(D$44,Datos3[],9,0)-VLOOKUP($A56,Datos3[],7,0)*VLOOKUP($A56,Datos3[],9,0)-VLOOKUP(D$44,Datos3[],6,0)+VLOOKUP($A56,Datos3[],6,0))/(VLOOKUP(D$44,Datos3[],9,0)-VLOOKUP($A56,Datos3[],9,0)),"")</f>
        <v/>
      </c>
      <c r="E56" s="33" t="str">
        <f>IF(AND($A56&lt;E$44,VLOOKUP(E$44,Datos3[],8,0)&lt;&gt;"",VLOOKUP($A56,Datos3[],8,0)&lt;&gt;""),(VLOOKUP(E$44,Datos3[],7,0)*VLOOKUP(E$44,Datos3[],9,0)-VLOOKUP($A56,Datos3[],7,0)*VLOOKUP($A56,Datos3[],9,0)-VLOOKUP(E$44,Datos3[],6,0)+VLOOKUP($A56,Datos3[],6,0))/(VLOOKUP(E$44,Datos3[],9,0)-VLOOKUP($A56,Datos3[],9,0)),"")</f>
        <v/>
      </c>
      <c r="F56" s="33" t="str">
        <f>IF(AND($A56&lt;F$44,VLOOKUP(F$44,Datos3[],8,0)&lt;&gt;"",VLOOKUP($A56,Datos3[],8,0)&lt;&gt;""),(VLOOKUP(F$44,Datos3[],7,0)*VLOOKUP(F$44,Datos3[],9,0)-VLOOKUP($A56,Datos3[],7,0)*VLOOKUP($A56,Datos3[],9,0)-VLOOKUP(F$44,Datos3[],6,0)+VLOOKUP($A56,Datos3[],6,0))/(VLOOKUP(F$44,Datos3[],9,0)-VLOOKUP($A56,Datos3[],9,0)),"")</f>
        <v/>
      </c>
      <c r="G56" s="33" t="str">
        <f>IF(AND($A56&lt;G$44,VLOOKUP(G$44,Datos3[],8,0)&lt;&gt;"",VLOOKUP($A56,Datos3[],8,0)&lt;&gt;""),(VLOOKUP(G$44,Datos3[],7,0)*VLOOKUP(G$44,Datos3[],9,0)-VLOOKUP($A56,Datos3[],7,0)*VLOOKUP($A56,Datos3[],9,0)-VLOOKUP(G$44,Datos3[],6,0)+VLOOKUP($A56,Datos3[],6,0))/(VLOOKUP(G$44,Datos3[],9,0)-VLOOKUP($A56,Datos3[],9,0)),"")</f>
        <v/>
      </c>
      <c r="H56" s="33" t="str">
        <f>IF(AND($A56&lt;H$44,VLOOKUP(H$44,Datos3[],8,0)&lt;&gt;"",VLOOKUP($A56,Datos3[],8,0)&lt;&gt;""),(VLOOKUP(H$44,Datos3[],7,0)*VLOOKUP(H$44,Datos3[],9,0)-VLOOKUP($A56,Datos3[],7,0)*VLOOKUP($A56,Datos3[],9,0)-VLOOKUP(H$44,Datos3[],6,0)+VLOOKUP($A56,Datos3[],6,0))/(VLOOKUP(H$44,Datos3[],9,0)-VLOOKUP($A56,Datos3[],9,0)),"")</f>
        <v/>
      </c>
      <c r="I56" s="33" t="str">
        <f>IF(AND($A56&lt;I$44,VLOOKUP(I$44,Datos3[],8,0)&lt;&gt;"",VLOOKUP($A56,Datos3[],8,0)&lt;&gt;""),(VLOOKUP(I$44,Datos3[],7,0)*VLOOKUP(I$44,Datos3[],9,0)-VLOOKUP($A56,Datos3[],7,0)*VLOOKUP($A56,Datos3[],9,0)-VLOOKUP(I$44,Datos3[],6,0)+VLOOKUP($A56,Datos3[],6,0))/(VLOOKUP(I$44,Datos3[],9,0)-VLOOKUP($A56,Datos3[],9,0)),"")</f>
        <v/>
      </c>
      <c r="J56" s="33" t="str">
        <f>IF(AND($A56&lt;J$44,VLOOKUP(J$44,Datos3[],8,0)&lt;&gt;"",VLOOKUP($A56,Datos3[],8,0)&lt;&gt;""),(VLOOKUP(J$44,Datos3[],7,0)*VLOOKUP(J$44,Datos3[],9,0)-VLOOKUP($A56,Datos3[],7,0)*VLOOKUP($A56,Datos3[],9,0)-VLOOKUP(J$44,Datos3[],6,0)+VLOOKUP($A56,Datos3[],6,0))/(VLOOKUP(J$44,Datos3[],9,0)-VLOOKUP($A56,Datos3[],9,0)),"")</f>
        <v/>
      </c>
      <c r="K56" s="33" t="str">
        <f>IF(AND($A56&lt;K$44,VLOOKUP(K$44,Datos3[],8,0)&lt;&gt;"",VLOOKUP($A56,Datos3[],8,0)&lt;&gt;""),(VLOOKUP(K$44,Datos3[],7,0)*VLOOKUP(K$44,Datos3[],9,0)-VLOOKUP($A56,Datos3[],7,0)*VLOOKUP($A56,Datos3[],9,0)-VLOOKUP(K$44,Datos3[],6,0)+VLOOKUP($A56,Datos3[],6,0))/(VLOOKUP(K$44,Datos3[],9,0)-VLOOKUP($A56,Datos3[],9,0)),"")</f>
        <v/>
      </c>
      <c r="L56" s="33" t="str">
        <f>IF(AND($A56&lt;L$44,VLOOKUP(L$44,Datos3[],8,0)&lt;&gt;"",VLOOKUP($A56,Datos3[],8,0)&lt;&gt;""),(VLOOKUP(L$44,Datos3[],7,0)*VLOOKUP(L$44,Datos3[],9,0)-VLOOKUP($A56,Datos3[],7,0)*VLOOKUP($A56,Datos3[],9,0)-VLOOKUP(L$44,Datos3[],6,0)+VLOOKUP($A56,Datos3[],6,0))/(VLOOKUP(L$44,Datos3[],9,0)-VLOOKUP($A56,Datos3[],9,0)),"")</f>
        <v/>
      </c>
      <c r="M56" s="33" t="str">
        <f>IF(AND($A56&lt;M$44,VLOOKUP(M$44,Datos3[],8,0)&lt;&gt;"",VLOOKUP($A56,Datos3[],8,0)&lt;&gt;""),(VLOOKUP(M$44,Datos3[],7,0)*VLOOKUP(M$44,Datos3[],9,0)-VLOOKUP($A56,Datos3[],7,0)*VLOOKUP($A56,Datos3[],9,0)-VLOOKUP(M$44,Datos3[],6,0)+VLOOKUP($A56,Datos3[],6,0))/(VLOOKUP(M$44,Datos3[],9,0)-VLOOKUP($A56,Datos3[],9,0)),"")</f>
        <v/>
      </c>
      <c r="N56" s="33" t="str">
        <f>IF(AND($A56&lt;N$44,VLOOKUP(N$44,Datos3[],8,0)&lt;&gt;"",VLOOKUP($A56,Datos3[],8,0)&lt;&gt;""),(VLOOKUP(N$44,Datos3[],7,0)*VLOOKUP(N$44,Datos3[],9,0)-VLOOKUP($A56,Datos3[],7,0)*VLOOKUP($A56,Datos3[],9,0)-VLOOKUP(N$44,Datos3[],6,0)+VLOOKUP($A56,Datos3[],6,0))/(VLOOKUP(N$44,Datos3[],9,0)-VLOOKUP($A56,Datos3[],9,0)),"")</f>
        <v/>
      </c>
      <c r="O56" s="33" t="str">
        <f>IF(AND($A56&lt;O$44,VLOOKUP(O$44,Datos3[],8,0)&lt;&gt;"",VLOOKUP($A56,Datos3[],8,0)&lt;&gt;""),(VLOOKUP(O$44,Datos3[],7,0)*VLOOKUP(O$44,Datos3[],9,0)-VLOOKUP($A56,Datos3[],7,0)*VLOOKUP($A56,Datos3[],9,0)-VLOOKUP(O$44,Datos3[],6,0)+VLOOKUP($A56,Datos3[],6,0))/(VLOOKUP(O$44,Datos3[],9,0)-VLOOKUP($A56,Datos3[],9,0)),"")</f>
        <v/>
      </c>
      <c r="P56" s="33" t="str">
        <f>IF(AND($A56&lt;P$44,VLOOKUP(P$44,Datos3[],8,0)&lt;&gt;"",VLOOKUP($A56,Datos3[],8,0)&lt;&gt;""),(VLOOKUP(P$44,Datos3[],7,0)*VLOOKUP(P$44,Datos3[],9,0)-VLOOKUP($A56,Datos3[],7,0)*VLOOKUP($A56,Datos3[],9,0)-VLOOKUP(P$44,Datos3[],6,0)+VLOOKUP($A56,Datos3[],6,0))/(VLOOKUP(P$44,Datos3[],9,0)-VLOOKUP($A56,Datos3[],9,0)),"")</f>
        <v/>
      </c>
      <c r="Q56" s="33" t="str">
        <f>IF(AND($A56&lt;Q$44,VLOOKUP(Q$44,Datos3[],8,0)&lt;&gt;"",VLOOKUP($A56,Datos3[],8,0)&lt;&gt;""),(VLOOKUP(Q$44,Datos3[],7,0)*VLOOKUP(Q$44,Datos3[],9,0)-VLOOKUP($A56,Datos3[],7,0)*VLOOKUP($A56,Datos3[],9,0)-VLOOKUP(Q$44,Datos3[],6,0)+VLOOKUP($A56,Datos3[],6,0))/(VLOOKUP(Q$44,Datos3[],9,0)-VLOOKUP($A56,Datos3[],9,0)),"")</f>
        <v/>
      </c>
      <c r="S56" s="9">
        <v>12</v>
      </c>
      <c r="T56" s="36" t="str">
        <f t="shared" si="18"/>
        <v/>
      </c>
      <c r="U56" s="37" t="str">
        <f t="shared" si="19"/>
        <v/>
      </c>
      <c r="V56" s="37" t="str">
        <f t="shared" si="20"/>
        <v/>
      </c>
      <c r="W56" s="37" t="str">
        <f t="shared" si="21"/>
        <v/>
      </c>
      <c r="X56" s="37" t="str">
        <f t="shared" si="22"/>
        <v/>
      </c>
      <c r="Y56" s="37" t="str">
        <f t="shared" si="23"/>
        <v/>
      </c>
      <c r="Z56" s="37" t="str">
        <f t="shared" si="24"/>
        <v/>
      </c>
      <c r="AA56" s="37" t="str">
        <f t="shared" si="25"/>
        <v/>
      </c>
      <c r="AB56" s="37" t="str">
        <f t="shared" si="26"/>
        <v/>
      </c>
      <c r="AC56" s="37" t="str">
        <f t="shared" si="27"/>
        <v/>
      </c>
      <c r="AD56" s="37" t="str">
        <f t="shared" si="28"/>
        <v/>
      </c>
      <c r="AE56" s="37" t="str">
        <f t="shared" si="29"/>
        <v/>
      </c>
      <c r="AF56" s="37" t="str">
        <f t="shared" si="30"/>
        <v/>
      </c>
      <c r="AG56" s="37" t="str">
        <f t="shared" si="31"/>
        <v/>
      </c>
      <c r="AH56" s="37" t="str">
        <f t="shared" si="32"/>
        <v/>
      </c>
      <c r="AI56" s="37" t="str">
        <f t="shared" si="33"/>
        <v/>
      </c>
    </row>
    <row r="57" spans="1:35" x14ac:dyDescent="0.25">
      <c r="A57" s="9">
        <v>13</v>
      </c>
      <c r="B57" s="32" t="str">
        <f>IF(AND($A57&lt;B$44,VLOOKUP(B$44,Datos3[],8,0)&lt;&gt;"",VLOOKUP($A57,Datos3[],8,0)&lt;&gt;""),(VLOOKUP(B$44,Datos3[],7,0)*VLOOKUP(B$44,Datos3[],9,0)-VLOOKUP($A57,Datos3[],7,0)*VLOOKUP($A57,Datos3[],9,0)-VLOOKUP(B$44,Datos3[],6,0)+VLOOKUP($A57,Datos3[],6,0))/(VLOOKUP(B$44,Datos3[],9,0)-VLOOKUP($A57,Datos3[],9,0)),"")</f>
        <v/>
      </c>
      <c r="C57" s="33" t="str">
        <f>IF(AND($A57&lt;C$44,VLOOKUP(C$44,Datos3[],8,0)&lt;&gt;"",VLOOKUP($A57,Datos3[],8,0)&lt;&gt;""),(VLOOKUP(C$44,Datos3[],7,0)*VLOOKUP(C$44,Datos3[],9,0)-VLOOKUP($A57,Datos3[],7,0)*VLOOKUP($A57,Datos3[],9,0)-VLOOKUP(C$44,Datos3[],6,0)+VLOOKUP($A57,Datos3[],6,0))/(VLOOKUP(C$44,Datos3[],9,0)-VLOOKUP($A57,Datos3[],9,0)),"")</f>
        <v/>
      </c>
      <c r="D57" s="33" t="str">
        <f>IF(AND($A57&lt;D$44,VLOOKUP(D$44,Datos3[],8,0)&lt;&gt;"",VLOOKUP($A57,Datos3[],8,0)&lt;&gt;""),(VLOOKUP(D$44,Datos3[],7,0)*VLOOKUP(D$44,Datos3[],9,0)-VLOOKUP($A57,Datos3[],7,0)*VLOOKUP($A57,Datos3[],9,0)-VLOOKUP(D$44,Datos3[],6,0)+VLOOKUP($A57,Datos3[],6,0))/(VLOOKUP(D$44,Datos3[],9,0)-VLOOKUP($A57,Datos3[],9,0)),"")</f>
        <v/>
      </c>
      <c r="E57" s="33" t="str">
        <f>IF(AND($A57&lt;E$44,VLOOKUP(E$44,Datos3[],8,0)&lt;&gt;"",VLOOKUP($A57,Datos3[],8,0)&lt;&gt;""),(VLOOKUP(E$44,Datos3[],7,0)*VLOOKUP(E$44,Datos3[],9,0)-VLOOKUP($A57,Datos3[],7,0)*VLOOKUP($A57,Datos3[],9,0)-VLOOKUP(E$44,Datos3[],6,0)+VLOOKUP($A57,Datos3[],6,0))/(VLOOKUP(E$44,Datos3[],9,0)-VLOOKUP($A57,Datos3[],9,0)),"")</f>
        <v/>
      </c>
      <c r="F57" s="33" t="str">
        <f>IF(AND($A57&lt;F$44,VLOOKUP(F$44,Datos3[],8,0)&lt;&gt;"",VLOOKUP($A57,Datos3[],8,0)&lt;&gt;""),(VLOOKUP(F$44,Datos3[],7,0)*VLOOKUP(F$44,Datos3[],9,0)-VLOOKUP($A57,Datos3[],7,0)*VLOOKUP($A57,Datos3[],9,0)-VLOOKUP(F$44,Datos3[],6,0)+VLOOKUP($A57,Datos3[],6,0))/(VLOOKUP(F$44,Datos3[],9,0)-VLOOKUP($A57,Datos3[],9,0)),"")</f>
        <v/>
      </c>
      <c r="G57" s="33" t="str">
        <f>IF(AND($A57&lt;G$44,VLOOKUP(G$44,Datos3[],8,0)&lt;&gt;"",VLOOKUP($A57,Datos3[],8,0)&lt;&gt;""),(VLOOKUP(G$44,Datos3[],7,0)*VLOOKUP(G$44,Datos3[],9,0)-VLOOKUP($A57,Datos3[],7,0)*VLOOKUP($A57,Datos3[],9,0)-VLOOKUP(G$44,Datos3[],6,0)+VLOOKUP($A57,Datos3[],6,0))/(VLOOKUP(G$44,Datos3[],9,0)-VLOOKUP($A57,Datos3[],9,0)),"")</f>
        <v/>
      </c>
      <c r="H57" s="33" t="str">
        <f>IF(AND($A57&lt;H$44,VLOOKUP(H$44,Datos3[],8,0)&lt;&gt;"",VLOOKUP($A57,Datos3[],8,0)&lt;&gt;""),(VLOOKUP(H$44,Datos3[],7,0)*VLOOKUP(H$44,Datos3[],9,0)-VLOOKUP($A57,Datos3[],7,0)*VLOOKUP($A57,Datos3[],9,0)-VLOOKUP(H$44,Datos3[],6,0)+VLOOKUP($A57,Datos3[],6,0))/(VLOOKUP(H$44,Datos3[],9,0)-VLOOKUP($A57,Datos3[],9,0)),"")</f>
        <v/>
      </c>
      <c r="I57" s="33" t="str">
        <f>IF(AND($A57&lt;I$44,VLOOKUP(I$44,Datos3[],8,0)&lt;&gt;"",VLOOKUP($A57,Datos3[],8,0)&lt;&gt;""),(VLOOKUP(I$44,Datos3[],7,0)*VLOOKUP(I$44,Datos3[],9,0)-VLOOKUP($A57,Datos3[],7,0)*VLOOKUP($A57,Datos3[],9,0)-VLOOKUP(I$44,Datos3[],6,0)+VLOOKUP($A57,Datos3[],6,0))/(VLOOKUP(I$44,Datos3[],9,0)-VLOOKUP($A57,Datos3[],9,0)),"")</f>
        <v/>
      </c>
      <c r="J57" s="33" t="str">
        <f>IF(AND($A57&lt;J$44,VLOOKUP(J$44,Datos3[],8,0)&lt;&gt;"",VLOOKUP($A57,Datos3[],8,0)&lt;&gt;""),(VLOOKUP(J$44,Datos3[],7,0)*VLOOKUP(J$44,Datos3[],9,0)-VLOOKUP($A57,Datos3[],7,0)*VLOOKUP($A57,Datos3[],9,0)-VLOOKUP(J$44,Datos3[],6,0)+VLOOKUP($A57,Datos3[],6,0))/(VLOOKUP(J$44,Datos3[],9,0)-VLOOKUP($A57,Datos3[],9,0)),"")</f>
        <v/>
      </c>
      <c r="K57" s="33" t="str">
        <f>IF(AND($A57&lt;K$44,VLOOKUP(K$44,Datos3[],8,0)&lt;&gt;"",VLOOKUP($A57,Datos3[],8,0)&lt;&gt;""),(VLOOKUP(K$44,Datos3[],7,0)*VLOOKUP(K$44,Datos3[],9,0)-VLOOKUP($A57,Datos3[],7,0)*VLOOKUP($A57,Datos3[],9,0)-VLOOKUP(K$44,Datos3[],6,0)+VLOOKUP($A57,Datos3[],6,0))/(VLOOKUP(K$44,Datos3[],9,0)-VLOOKUP($A57,Datos3[],9,0)),"")</f>
        <v/>
      </c>
      <c r="L57" s="33" t="str">
        <f>IF(AND($A57&lt;L$44,VLOOKUP(L$44,Datos3[],8,0)&lt;&gt;"",VLOOKUP($A57,Datos3[],8,0)&lt;&gt;""),(VLOOKUP(L$44,Datos3[],7,0)*VLOOKUP(L$44,Datos3[],9,0)-VLOOKUP($A57,Datos3[],7,0)*VLOOKUP($A57,Datos3[],9,0)-VLOOKUP(L$44,Datos3[],6,0)+VLOOKUP($A57,Datos3[],6,0))/(VLOOKUP(L$44,Datos3[],9,0)-VLOOKUP($A57,Datos3[],9,0)),"")</f>
        <v/>
      </c>
      <c r="M57" s="33" t="str">
        <f>IF(AND($A57&lt;M$44,VLOOKUP(M$44,Datos3[],8,0)&lt;&gt;"",VLOOKUP($A57,Datos3[],8,0)&lt;&gt;""),(VLOOKUP(M$44,Datos3[],7,0)*VLOOKUP(M$44,Datos3[],9,0)-VLOOKUP($A57,Datos3[],7,0)*VLOOKUP($A57,Datos3[],9,0)-VLOOKUP(M$44,Datos3[],6,0)+VLOOKUP($A57,Datos3[],6,0))/(VLOOKUP(M$44,Datos3[],9,0)-VLOOKUP($A57,Datos3[],9,0)),"")</f>
        <v/>
      </c>
      <c r="N57" s="33" t="str">
        <f>IF(AND($A57&lt;N$44,VLOOKUP(N$44,Datos3[],8,0)&lt;&gt;"",VLOOKUP($A57,Datos3[],8,0)&lt;&gt;""),(VLOOKUP(N$44,Datos3[],7,0)*VLOOKUP(N$44,Datos3[],9,0)-VLOOKUP($A57,Datos3[],7,0)*VLOOKUP($A57,Datos3[],9,0)-VLOOKUP(N$44,Datos3[],6,0)+VLOOKUP($A57,Datos3[],6,0))/(VLOOKUP(N$44,Datos3[],9,0)-VLOOKUP($A57,Datos3[],9,0)),"")</f>
        <v/>
      </c>
      <c r="O57" s="33" t="str">
        <f>IF(AND($A57&lt;O$44,VLOOKUP(O$44,Datos3[],8,0)&lt;&gt;"",VLOOKUP($A57,Datos3[],8,0)&lt;&gt;""),(VLOOKUP(O$44,Datos3[],7,0)*VLOOKUP(O$44,Datos3[],9,0)-VLOOKUP($A57,Datos3[],7,0)*VLOOKUP($A57,Datos3[],9,0)-VLOOKUP(O$44,Datos3[],6,0)+VLOOKUP($A57,Datos3[],6,0))/(VLOOKUP(O$44,Datos3[],9,0)-VLOOKUP($A57,Datos3[],9,0)),"")</f>
        <v/>
      </c>
      <c r="P57" s="33" t="str">
        <f>IF(AND($A57&lt;P$44,VLOOKUP(P$44,Datos3[],8,0)&lt;&gt;"",VLOOKUP($A57,Datos3[],8,0)&lt;&gt;""),(VLOOKUP(P$44,Datos3[],7,0)*VLOOKUP(P$44,Datos3[],9,0)-VLOOKUP($A57,Datos3[],7,0)*VLOOKUP($A57,Datos3[],9,0)-VLOOKUP(P$44,Datos3[],6,0)+VLOOKUP($A57,Datos3[],6,0))/(VLOOKUP(P$44,Datos3[],9,0)-VLOOKUP($A57,Datos3[],9,0)),"")</f>
        <v/>
      </c>
      <c r="Q57" s="33" t="str">
        <f>IF(AND($A57&lt;Q$44,VLOOKUP(Q$44,Datos3[],8,0)&lt;&gt;"",VLOOKUP($A57,Datos3[],8,0)&lt;&gt;""),(VLOOKUP(Q$44,Datos3[],7,0)*VLOOKUP(Q$44,Datos3[],9,0)-VLOOKUP($A57,Datos3[],7,0)*VLOOKUP($A57,Datos3[],9,0)-VLOOKUP(Q$44,Datos3[],6,0)+VLOOKUP($A57,Datos3[],6,0))/(VLOOKUP(Q$44,Datos3[],9,0)-VLOOKUP($A57,Datos3[],9,0)),"")</f>
        <v/>
      </c>
      <c r="S57" s="9">
        <v>13</v>
      </c>
      <c r="T57" s="36" t="str">
        <f t="shared" si="18"/>
        <v/>
      </c>
      <c r="U57" s="37" t="str">
        <f t="shared" si="19"/>
        <v/>
      </c>
      <c r="V57" s="37" t="str">
        <f t="shared" si="20"/>
        <v/>
      </c>
      <c r="W57" s="37" t="str">
        <f t="shared" si="21"/>
        <v/>
      </c>
      <c r="X57" s="37" t="str">
        <f t="shared" si="22"/>
        <v/>
      </c>
      <c r="Y57" s="37" t="str">
        <f t="shared" si="23"/>
        <v/>
      </c>
      <c r="Z57" s="37" t="str">
        <f t="shared" si="24"/>
        <v/>
      </c>
      <c r="AA57" s="37" t="str">
        <f t="shared" si="25"/>
        <v/>
      </c>
      <c r="AB57" s="37" t="str">
        <f t="shared" si="26"/>
        <v/>
      </c>
      <c r="AC57" s="37" t="str">
        <f t="shared" si="27"/>
        <v/>
      </c>
      <c r="AD57" s="37" t="str">
        <f t="shared" si="28"/>
        <v/>
      </c>
      <c r="AE57" s="37" t="str">
        <f t="shared" si="29"/>
        <v/>
      </c>
      <c r="AF57" s="37" t="str">
        <f t="shared" si="30"/>
        <v/>
      </c>
      <c r="AG57" s="37" t="str">
        <f t="shared" si="31"/>
        <v/>
      </c>
      <c r="AH57" s="37" t="str">
        <f t="shared" si="32"/>
        <v/>
      </c>
      <c r="AI57" s="37" t="str">
        <f t="shared" si="33"/>
        <v/>
      </c>
    </row>
    <row r="58" spans="1:35" x14ac:dyDescent="0.25">
      <c r="A58" s="9">
        <v>14</v>
      </c>
      <c r="B58" s="32" t="str">
        <f>IF(AND($A58&lt;B$44,VLOOKUP(B$44,Datos3[],8,0)&lt;&gt;"",VLOOKUP($A58,Datos3[],8,0)&lt;&gt;""),(VLOOKUP(B$44,Datos3[],7,0)*VLOOKUP(B$44,Datos3[],9,0)-VLOOKUP($A58,Datos3[],7,0)*VLOOKUP($A58,Datos3[],9,0)-VLOOKUP(B$44,Datos3[],6,0)+VLOOKUP($A58,Datos3[],6,0))/(VLOOKUP(B$44,Datos3[],9,0)-VLOOKUP($A58,Datos3[],9,0)),"")</f>
        <v/>
      </c>
      <c r="C58" s="33" t="str">
        <f>IF(AND($A58&lt;C$44,VLOOKUP(C$44,Datos3[],8,0)&lt;&gt;"",VLOOKUP($A58,Datos3[],8,0)&lt;&gt;""),(VLOOKUP(C$44,Datos3[],7,0)*VLOOKUP(C$44,Datos3[],9,0)-VLOOKUP($A58,Datos3[],7,0)*VLOOKUP($A58,Datos3[],9,0)-VLOOKUP(C$44,Datos3[],6,0)+VLOOKUP($A58,Datos3[],6,0))/(VLOOKUP(C$44,Datos3[],9,0)-VLOOKUP($A58,Datos3[],9,0)),"")</f>
        <v/>
      </c>
      <c r="D58" s="33" t="str">
        <f>IF(AND($A58&lt;D$44,VLOOKUP(D$44,Datos3[],8,0)&lt;&gt;"",VLOOKUP($A58,Datos3[],8,0)&lt;&gt;""),(VLOOKUP(D$44,Datos3[],7,0)*VLOOKUP(D$44,Datos3[],9,0)-VLOOKUP($A58,Datos3[],7,0)*VLOOKUP($A58,Datos3[],9,0)-VLOOKUP(D$44,Datos3[],6,0)+VLOOKUP($A58,Datos3[],6,0))/(VLOOKUP(D$44,Datos3[],9,0)-VLOOKUP($A58,Datos3[],9,0)),"")</f>
        <v/>
      </c>
      <c r="E58" s="33" t="str">
        <f>IF(AND($A58&lt;E$44,VLOOKUP(E$44,Datos3[],8,0)&lt;&gt;"",VLOOKUP($A58,Datos3[],8,0)&lt;&gt;""),(VLOOKUP(E$44,Datos3[],7,0)*VLOOKUP(E$44,Datos3[],9,0)-VLOOKUP($A58,Datos3[],7,0)*VLOOKUP($A58,Datos3[],9,0)-VLOOKUP(E$44,Datos3[],6,0)+VLOOKUP($A58,Datos3[],6,0))/(VLOOKUP(E$44,Datos3[],9,0)-VLOOKUP($A58,Datos3[],9,0)),"")</f>
        <v/>
      </c>
      <c r="F58" s="33" t="str">
        <f>IF(AND($A58&lt;F$44,VLOOKUP(F$44,Datos3[],8,0)&lt;&gt;"",VLOOKUP($A58,Datos3[],8,0)&lt;&gt;""),(VLOOKUP(F$44,Datos3[],7,0)*VLOOKUP(F$44,Datos3[],9,0)-VLOOKUP($A58,Datos3[],7,0)*VLOOKUP($A58,Datos3[],9,0)-VLOOKUP(F$44,Datos3[],6,0)+VLOOKUP($A58,Datos3[],6,0))/(VLOOKUP(F$44,Datos3[],9,0)-VLOOKUP($A58,Datos3[],9,0)),"")</f>
        <v/>
      </c>
      <c r="G58" s="33" t="str">
        <f>IF(AND($A58&lt;G$44,VLOOKUP(G$44,Datos3[],8,0)&lt;&gt;"",VLOOKUP($A58,Datos3[],8,0)&lt;&gt;""),(VLOOKUP(G$44,Datos3[],7,0)*VLOOKUP(G$44,Datos3[],9,0)-VLOOKUP($A58,Datos3[],7,0)*VLOOKUP($A58,Datos3[],9,0)-VLOOKUP(G$44,Datos3[],6,0)+VLOOKUP($A58,Datos3[],6,0))/(VLOOKUP(G$44,Datos3[],9,0)-VLOOKUP($A58,Datos3[],9,0)),"")</f>
        <v/>
      </c>
      <c r="H58" s="33" t="str">
        <f>IF(AND($A58&lt;H$44,VLOOKUP(H$44,Datos3[],8,0)&lt;&gt;"",VLOOKUP($A58,Datos3[],8,0)&lt;&gt;""),(VLOOKUP(H$44,Datos3[],7,0)*VLOOKUP(H$44,Datos3[],9,0)-VLOOKUP($A58,Datos3[],7,0)*VLOOKUP($A58,Datos3[],9,0)-VLOOKUP(H$44,Datos3[],6,0)+VLOOKUP($A58,Datos3[],6,0))/(VLOOKUP(H$44,Datos3[],9,0)-VLOOKUP($A58,Datos3[],9,0)),"")</f>
        <v/>
      </c>
      <c r="I58" s="33" t="str">
        <f>IF(AND($A58&lt;I$44,VLOOKUP(I$44,Datos3[],8,0)&lt;&gt;"",VLOOKUP($A58,Datos3[],8,0)&lt;&gt;""),(VLOOKUP(I$44,Datos3[],7,0)*VLOOKUP(I$44,Datos3[],9,0)-VLOOKUP($A58,Datos3[],7,0)*VLOOKUP($A58,Datos3[],9,0)-VLOOKUP(I$44,Datos3[],6,0)+VLOOKUP($A58,Datos3[],6,0))/(VLOOKUP(I$44,Datos3[],9,0)-VLOOKUP($A58,Datos3[],9,0)),"")</f>
        <v/>
      </c>
      <c r="J58" s="33" t="str">
        <f>IF(AND($A58&lt;J$44,VLOOKUP(J$44,Datos3[],8,0)&lt;&gt;"",VLOOKUP($A58,Datos3[],8,0)&lt;&gt;""),(VLOOKUP(J$44,Datos3[],7,0)*VLOOKUP(J$44,Datos3[],9,0)-VLOOKUP($A58,Datos3[],7,0)*VLOOKUP($A58,Datos3[],9,0)-VLOOKUP(J$44,Datos3[],6,0)+VLOOKUP($A58,Datos3[],6,0))/(VLOOKUP(J$44,Datos3[],9,0)-VLOOKUP($A58,Datos3[],9,0)),"")</f>
        <v/>
      </c>
      <c r="K58" s="33" t="str">
        <f>IF(AND($A58&lt;K$44,VLOOKUP(K$44,Datos3[],8,0)&lt;&gt;"",VLOOKUP($A58,Datos3[],8,0)&lt;&gt;""),(VLOOKUP(K$44,Datos3[],7,0)*VLOOKUP(K$44,Datos3[],9,0)-VLOOKUP($A58,Datos3[],7,0)*VLOOKUP($A58,Datos3[],9,0)-VLOOKUP(K$44,Datos3[],6,0)+VLOOKUP($A58,Datos3[],6,0))/(VLOOKUP(K$44,Datos3[],9,0)-VLOOKUP($A58,Datos3[],9,0)),"")</f>
        <v/>
      </c>
      <c r="L58" s="33" t="str">
        <f>IF(AND($A58&lt;L$44,VLOOKUP(L$44,Datos3[],8,0)&lt;&gt;"",VLOOKUP($A58,Datos3[],8,0)&lt;&gt;""),(VLOOKUP(L$44,Datos3[],7,0)*VLOOKUP(L$44,Datos3[],9,0)-VLOOKUP($A58,Datos3[],7,0)*VLOOKUP($A58,Datos3[],9,0)-VLOOKUP(L$44,Datos3[],6,0)+VLOOKUP($A58,Datos3[],6,0))/(VLOOKUP(L$44,Datos3[],9,0)-VLOOKUP($A58,Datos3[],9,0)),"")</f>
        <v/>
      </c>
      <c r="M58" s="33" t="str">
        <f>IF(AND($A58&lt;M$44,VLOOKUP(M$44,Datos3[],8,0)&lt;&gt;"",VLOOKUP($A58,Datos3[],8,0)&lt;&gt;""),(VLOOKUP(M$44,Datos3[],7,0)*VLOOKUP(M$44,Datos3[],9,0)-VLOOKUP($A58,Datos3[],7,0)*VLOOKUP($A58,Datos3[],9,0)-VLOOKUP(M$44,Datos3[],6,0)+VLOOKUP($A58,Datos3[],6,0))/(VLOOKUP(M$44,Datos3[],9,0)-VLOOKUP($A58,Datos3[],9,0)),"")</f>
        <v/>
      </c>
      <c r="N58" s="33" t="str">
        <f>IF(AND($A58&lt;N$44,VLOOKUP(N$44,Datos3[],8,0)&lt;&gt;"",VLOOKUP($A58,Datos3[],8,0)&lt;&gt;""),(VLOOKUP(N$44,Datos3[],7,0)*VLOOKUP(N$44,Datos3[],9,0)-VLOOKUP($A58,Datos3[],7,0)*VLOOKUP($A58,Datos3[],9,0)-VLOOKUP(N$44,Datos3[],6,0)+VLOOKUP($A58,Datos3[],6,0))/(VLOOKUP(N$44,Datos3[],9,0)-VLOOKUP($A58,Datos3[],9,0)),"")</f>
        <v/>
      </c>
      <c r="O58" s="33" t="str">
        <f>IF(AND($A58&lt;O$44,VLOOKUP(O$44,Datos3[],8,0)&lt;&gt;"",VLOOKUP($A58,Datos3[],8,0)&lt;&gt;""),(VLOOKUP(O$44,Datos3[],7,0)*VLOOKUP(O$44,Datos3[],9,0)-VLOOKUP($A58,Datos3[],7,0)*VLOOKUP($A58,Datos3[],9,0)-VLOOKUP(O$44,Datos3[],6,0)+VLOOKUP($A58,Datos3[],6,0))/(VLOOKUP(O$44,Datos3[],9,0)-VLOOKUP($A58,Datos3[],9,0)),"")</f>
        <v/>
      </c>
      <c r="P58" s="33" t="str">
        <f>IF(AND($A58&lt;P$44,VLOOKUP(P$44,Datos3[],8,0)&lt;&gt;"",VLOOKUP($A58,Datos3[],8,0)&lt;&gt;""),(VLOOKUP(P$44,Datos3[],7,0)*VLOOKUP(P$44,Datos3[],9,0)-VLOOKUP($A58,Datos3[],7,0)*VLOOKUP($A58,Datos3[],9,0)-VLOOKUP(P$44,Datos3[],6,0)+VLOOKUP($A58,Datos3[],6,0))/(VLOOKUP(P$44,Datos3[],9,0)-VLOOKUP($A58,Datos3[],9,0)),"")</f>
        <v/>
      </c>
      <c r="Q58" s="33" t="str">
        <f>IF(AND($A58&lt;Q$44,VLOOKUP(Q$44,Datos3[],8,0)&lt;&gt;"",VLOOKUP($A58,Datos3[],8,0)&lt;&gt;""),(VLOOKUP(Q$44,Datos3[],7,0)*VLOOKUP(Q$44,Datos3[],9,0)-VLOOKUP($A58,Datos3[],7,0)*VLOOKUP($A58,Datos3[],9,0)-VLOOKUP(Q$44,Datos3[],6,0)+VLOOKUP($A58,Datos3[],6,0))/(VLOOKUP(Q$44,Datos3[],9,0)-VLOOKUP($A58,Datos3[],9,0)),"")</f>
        <v/>
      </c>
      <c r="S58" s="9">
        <v>14</v>
      </c>
      <c r="T58" s="36" t="str">
        <f t="shared" si="18"/>
        <v/>
      </c>
      <c r="U58" s="37" t="str">
        <f t="shared" si="19"/>
        <v/>
      </c>
      <c r="V58" s="37" t="str">
        <f t="shared" si="20"/>
        <v/>
      </c>
      <c r="W58" s="37" t="str">
        <f t="shared" si="21"/>
        <v/>
      </c>
      <c r="X58" s="37" t="str">
        <f t="shared" si="22"/>
        <v/>
      </c>
      <c r="Y58" s="37" t="str">
        <f t="shared" si="23"/>
        <v/>
      </c>
      <c r="Z58" s="37" t="str">
        <f t="shared" si="24"/>
        <v/>
      </c>
      <c r="AA58" s="37" t="str">
        <f t="shared" si="25"/>
        <v/>
      </c>
      <c r="AB58" s="37" t="str">
        <f t="shared" si="26"/>
        <v/>
      </c>
      <c r="AC58" s="37" t="str">
        <f t="shared" si="27"/>
        <v/>
      </c>
      <c r="AD58" s="37" t="str">
        <f t="shared" si="28"/>
        <v/>
      </c>
      <c r="AE58" s="37" t="str">
        <f t="shared" si="29"/>
        <v/>
      </c>
      <c r="AF58" s="37" t="str">
        <f t="shared" si="30"/>
        <v/>
      </c>
      <c r="AG58" s="37" t="str">
        <f t="shared" si="31"/>
        <v/>
      </c>
      <c r="AH58" s="37" t="str">
        <f t="shared" si="32"/>
        <v/>
      </c>
      <c r="AI58" s="37" t="str">
        <f t="shared" si="33"/>
        <v/>
      </c>
    </row>
    <row r="59" spans="1:35" x14ac:dyDescent="0.25">
      <c r="A59" s="9">
        <v>15</v>
      </c>
      <c r="B59" s="32" t="str">
        <f>IF(AND($A59&lt;B$44,VLOOKUP(B$44,Datos3[],8,0)&lt;&gt;"",VLOOKUP($A59,Datos3[],8,0)&lt;&gt;""),(VLOOKUP(B$44,Datos3[],7,0)*VLOOKUP(B$44,Datos3[],9,0)-VLOOKUP($A59,Datos3[],7,0)*VLOOKUP($A59,Datos3[],9,0)-VLOOKUP(B$44,Datos3[],6,0)+VLOOKUP($A59,Datos3[],6,0))/(VLOOKUP(B$44,Datos3[],9,0)-VLOOKUP($A59,Datos3[],9,0)),"")</f>
        <v/>
      </c>
      <c r="C59" s="33" t="str">
        <f>IF(AND($A59&lt;C$44,VLOOKUP(C$44,Datos3[],8,0)&lt;&gt;"",VLOOKUP($A59,Datos3[],8,0)&lt;&gt;""),(VLOOKUP(C$44,Datos3[],7,0)*VLOOKUP(C$44,Datos3[],9,0)-VLOOKUP($A59,Datos3[],7,0)*VLOOKUP($A59,Datos3[],9,0)-VLOOKUP(C$44,Datos3[],6,0)+VLOOKUP($A59,Datos3[],6,0))/(VLOOKUP(C$44,Datos3[],9,0)-VLOOKUP($A59,Datos3[],9,0)),"")</f>
        <v/>
      </c>
      <c r="D59" s="33" t="str">
        <f>IF(AND($A59&lt;D$44,VLOOKUP(D$44,Datos3[],8,0)&lt;&gt;"",VLOOKUP($A59,Datos3[],8,0)&lt;&gt;""),(VLOOKUP(D$44,Datos3[],7,0)*VLOOKUP(D$44,Datos3[],9,0)-VLOOKUP($A59,Datos3[],7,0)*VLOOKUP($A59,Datos3[],9,0)-VLOOKUP(D$44,Datos3[],6,0)+VLOOKUP($A59,Datos3[],6,0))/(VLOOKUP(D$44,Datos3[],9,0)-VLOOKUP($A59,Datos3[],9,0)),"")</f>
        <v/>
      </c>
      <c r="E59" s="33" t="str">
        <f>IF(AND($A59&lt;E$44,VLOOKUP(E$44,Datos3[],8,0)&lt;&gt;"",VLOOKUP($A59,Datos3[],8,0)&lt;&gt;""),(VLOOKUP(E$44,Datos3[],7,0)*VLOOKUP(E$44,Datos3[],9,0)-VLOOKUP($A59,Datos3[],7,0)*VLOOKUP($A59,Datos3[],9,0)-VLOOKUP(E$44,Datos3[],6,0)+VLOOKUP($A59,Datos3[],6,0))/(VLOOKUP(E$44,Datos3[],9,0)-VLOOKUP($A59,Datos3[],9,0)),"")</f>
        <v/>
      </c>
      <c r="F59" s="33" t="str">
        <f>IF(AND($A59&lt;F$44,VLOOKUP(F$44,Datos3[],8,0)&lt;&gt;"",VLOOKUP($A59,Datos3[],8,0)&lt;&gt;""),(VLOOKUP(F$44,Datos3[],7,0)*VLOOKUP(F$44,Datos3[],9,0)-VLOOKUP($A59,Datos3[],7,0)*VLOOKUP($A59,Datos3[],9,0)-VLOOKUP(F$44,Datos3[],6,0)+VLOOKUP($A59,Datos3[],6,0))/(VLOOKUP(F$44,Datos3[],9,0)-VLOOKUP($A59,Datos3[],9,0)),"")</f>
        <v/>
      </c>
      <c r="G59" s="33" t="str">
        <f>IF(AND($A59&lt;G$44,VLOOKUP(G$44,Datos3[],8,0)&lt;&gt;"",VLOOKUP($A59,Datos3[],8,0)&lt;&gt;""),(VLOOKUP(G$44,Datos3[],7,0)*VLOOKUP(G$44,Datos3[],9,0)-VLOOKUP($A59,Datos3[],7,0)*VLOOKUP($A59,Datos3[],9,0)-VLOOKUP(G$44,Datos3[],6,0)+VLOOKUP($A59,Datos3[],6,0))/(VLOOKUP(G$44,Datos3[],9,0)-VLOOKUP($A59,Datos3[],9,0)),"")</f>
        <v/>
      </c>
      <c r="H59" s="33" t="str">
        <f>IF(AND($A59&lt;H$44,VLOOKUP(H$44,Datos3[],8,0)&lt;&gt;"",VLOOKUP($A59,Datos3[],8,0)&lt;&gt;""),(VLOOKUP(H$44,Datos3[],7,0)*VLOOKUP(H$44,Datos3[],9,0)-VLOOKUP($A59,Datos3[],7,0)*VLOOKUP($A59,Datos3[],9,0)-VLOOKUP(H$44,Datos3[],6,0)+VLOOKUP($A59,Datos3[],6,0))/(VLOOKUP(H$44,Datos3[],9,0)-VLOOKUP($A59,Datos3[],9,0)),"")</f>
        <v/>
      </c>
      <c r="I59" s="33" t="str">
        <f>IF(AND($A59&lt;I$44,VLOOKUP(I$44,Datos3[],8,0)&lt;&gt;"",VLOOKUP($A59,Datos3[],8,0)&lt;&gt;""),(VLOOKUP(I$44,Datos3[],7,0)*VLOOKUP(I$44,Datos3[],9,0)-VLOOKUP($A59,Datos3[],7,0)*VLOOKUP($A59,Datos3[],9,0)-VLOOKUP(I$44,Datos3[],6,0)+VLOOKUP($A59,Datos3[],6,0))/(VLOOKUP(I$44,Datos3[],9,0)-VLOOKUP($A59,Datos3[],9,0)),"")</f>
        <v/>
      </c>
      <c r="J59" s="33" t="str">
        <f>IF(AND($A59&lt;J$44,VLOOKUP(J$44,Datos3[],8,0)&lt;&gt;"",VLOOKUP($A59,Datos3[],8,0)&lt;&gt;""),(VLOOKUP(J$44,Datos3[],7,0)*VLOOKUP(J$44,Datos3[],9,0)-VLOOKUP($A59,Datos3[],7,0)*VLOOKUP($A59,Datos3[],9,0)-VLOOKUP(J$44,Datos3[],6,0)+VLOOKUP($A59,Datos3[],6,0))/(VLOOKUP(J$44,Datos3[],9,0)-VLOOKUP($A59,Datos3[],9,0)),"")</f>
        <v/>
      </c>
      <c r="K59" s="33" t="str">
        <f>IF(AND($A59&lt;K$44,VLOOKUP(K$44,Datos3[],8,0)&lt;&gt;"",VLOOKUP($A59,Datos3[],8,0)&lt;&gt;""),(VLOOKUP(K$44,Datos3[],7,0)*VLOOKUP(K$44,Datos3[],9,0)-VLOOKUP($A59,Datos3[],7,0)*VLOOKUP($A59,Datos3[],9,0)-VLOOKUP(K$44,Datos3[],6,0)+VLOOKUP($A59,Datos3[],6,0))/(VLOOKUP(K$44,Datos3[],9,0)-VLOOKUP($A59,Datos3[],9,0)),"")</f>
        <v/>
      </c>
      <c r="L59" s="33" t="str">
        <f>IF(AND($A59&lt;L$44,VLOOKUP(L$44,Datos3[],8,0)&lt;&gt;"",VLOOKUP($A59,Datos3[],8,0)&lt;&gt;""),(VLOOKUP(L$44,Datos3[],7,0)*VLOOKUP(L$44,Datos3[],9,0)-VLOOKUP($A59,Datos3[],7,0)*VLOOKUP($A59,Datos3[],9,0)-VLOOKUP(L$44,Datos3[],6,0)+VLOOKUP($A59,Datos3[],6,0))/(VLOOKUP(L$44,Datos3[],9,0)-VLOOKUP($A59,Datos3[],9,0)),"")</f>
        <v/>
      </c>
      <c r="M59" s="33" t="str">
        <f>IF(AND($A59&lt;M$44,VLOOKUP(M$44,Datos3[],8,0)&lt;&gt;"",VLOOKUP($A59,Datos3[],8,0)&lt;&gt;""),(VLOOKUP(M$44,Datos3[],7,0)*VLOOKUP(M$44,Datos3[],9,0)-VLOOKUP($A59,Datos3[],7,0)*VLOOKUP($A59,Datos3[],9,0)-VLOOKUP(M$44,Datos3[],6,0)+VLOOKUP($A59,Datos3[],6,0))/(VLOOKUP(M$44,Datos3[],9,0)-VLOOKUP($A59,Datos3[],9,0)),"")</f>
        <v/>
      </c>
      <c r="N59" s="33" t="str">
        <f>IF(AND($A59&lt;N$44,VLOOKUP(N$44,Datos3[],8,0)&lt;&gt;"",VLOOKUP($A59,Datos3[],8,0)&lt;&gt;""),(VLOOKUP(N$44,Datos3[],7,0)*VLOOKUP(N$44,Datos3[],9,0)-VLOOKUP($A59,Datos3[],7,0)*VLOOKUP($A59,Datos3[],9,0)-VLOOKUP(N$44,Datos3[],6,0)+VLOOKUP($A59,Datos3[],6,0))/(VLOOKUP(N$44,Datos3[],9,0)-VLOOKUP($A59,Datos3[],9,0)),"")</f>
        <v/>
      </c>
      <c r="O59" s="33" t="str">
        <f>IF(AND($A59&lt;O$44,VLOOKUP(O$44,Datos3[],8,0)&lt;&gt;"",VLOOKUP($A59,Datos3[],8,0)&lt;&gt;""),(VLOOKUP(O$44,Datos3[],7,0)*VLOOKUP(O$44,Datos3[],9,0)-VLOOKUP($A59,Datos3[],7,0)*VLOOKUP($A59,Datos3[],9,0)-VLOOKUP(O$44,Datos3[],6,0)+VLOOKUP($A59,Datos3[],6,0))/(VLOOKUP(O$44,Datos3[],9,0)-VLOOKUP($A59,Datos3[],9,0)),"")</f>
        <v/>
      </c>
      <c r="P59" s="33" t="str">
        <f>IF(AND($A59&lt;P$44,VLOOKUP(P$44,Datos3[],8,0)&lt;&gt;"",VLOOKUP($A59,Datos3[],8,0)&lt;&gt;""),(VLOOKUP(P$44,Datos3[],7,0)*VLOOKUP(P$44,Datos3[],9,0)-VLOOKUP($A59,Datos3[],7,0)*VLOOKUP($A59,Datos3[],9,0)-VLOOKUP(P$44,Datos3[],6,0)+VLOOKUP($A59,Datos3[],6,0))/(VLOOKUP(P$44,Datos3[],9,0)-VLOOKUP($A59,Datos3[],9,0)),"")</f>
        <v/>
      </c>
      <c r="Q59" s="33" t="str">
        <f>IF(AND($A59&lt;Q$44,VLOOKUP(Q$44,Datos3[],8,0)&lt;&gt;"",VLOOKUP($A59,Datos3[],8,0)&lt;&gt;""),(VLOOKUP(Q$44,Datos3[],7,0)*VLOOKUP(Q$44,Datos3[],9,0)-VLOOKUP($A59,Datos3[],7,0)*VLOOKUP($A59,Datos3[],9,0)-VLOOKUP(Q$44,Datos3[],6,0)+VLOOKUP($A59,Datos3[],6,0))/(VLOOKUP(Q$44,Datos3[],9,0)-VLOOKUP($A59,Datos3[],9,0)),"")</f>
        <v/>
      </c>
      <c r="S59" s="9">
        <v>15</v>
      </c>
      <c r="T59" s="36" t="str">
        <f t="shared" si="18"/>
        <v/>
      </c>
      <c r="U59" s="37" t="str">
        <f t="shared" si="19"/>
        <v/>
      </c>
      <c r="V59" s="37" t="str">
        <f t="shared" si="20"/>
        <v/>
      </c>
      <c r="W59" s="37" t="str">
        <f t="shared" si="21"/>
        <v/>
      </c>
      <c r="X59" s="37" t="str">
        <f t="shared" si="22"/>
        <v/>
      </c>
      <c r="Y59" s="37" t="str">
        <f t="shared" si="23"/>
        <v/>
      </c>
      <c r="Z59" s="37" t="str">
        <f t="shared" si="24"/>
        <v/>
      </c>
      <c r="AA59" s="37" t="str">
        <f t="shared" si="25"/>
        <v/>
      </c>
      <c r="AB59" s="37" t="str">
        <f t="shared" si="26"/>
        <v/>
      </c>
      <c r="AC59" s="37" t="str">
        <f t="shared" si="27"/>
        <v/>
      </c>
      <c r="AD59" s="37" t="str">
        <f t="shared" si="28"/>
        <v/>
      </c>
      <c r="AE59" s="37" t="str">
        <f t="shared" si="29"/>
        <v/>
      </c>
      <c r="AF59" s="37" t="str">
        <f t="shared" si="30"/>
        <v/>
      </c>
      <c r="AG59" s="37" t="str">
        <f t="shared" si="31"/>
        <v/>
      </c>
      <c r="AH59" s="37" t="str">
        <f t="shared" si="32"/>
        <v/>
      </c>
      <c r="AI59" s="37" t="str">
        <f t="shared" si="33"/>
        <v/>
      </c>
    </row>
    <row r="60" spans="1:35" ht="16.5" thickBot="1" x14ac:dyDescent="0.3">
      <c r="A60" s="10">
        <v>16</v>
      </c>
      <c r="B60" s="32" t="str">
        <f>IF(AND($A60&lt;B$44,VLOOKUP(B$44,Datos3[],8,0)&lt;&gt;"",VLOOKUP($A60,Datos3[],8,0)&lt;&gt;""),(VLOOKUP(B$44,Datos3[],7,0)*VLOOKUP(B$44,Datos3[],9,0)-VLOOKUP($A60,Datos3[],7,0)*VLOOKUP($A60,Datos3[],9,0)-VLOOKUP(B$44,Datos3[],6,0)+VLOOKUP($A60,Datos3[],6,0))/(VLOOKUP(B$44,Datos3[],9,0)-VLOOKUP($A60,Datos3[],9,0)),"")</f>
        <v/>
      </c>
      <c r="C60" s="33" t="str">
        <f>IF(AND($A60&lt;C$44,VLOOKUP(C$44,Datos3[],8,0)&lt;&gt;"",VLOOKUP($A60,Datos3[],8,0)&lt;&gt;""),(VLOOKUP(C$44,Datos3[],7,0)*VLOOKUP(C$44,Datos3[],9,0)-VLOOKUP($A60,Datos3[],7,0)*VLOOKUP($A60,Datos3[],9,0)-VLOOKUP(C$44,Datos3[],6,0)+VLOOKUP($A60,Datos3[],6,0))/(VLOOKUP(C$44,Datos3[],9,0)-VLOOKUP($A60,Datos3[],9,0)),"")</f>
        <v/>
      </c>
      <c r="D60" s="33" t="str">
        <f>IF(AND($A60&lt;D$44,VLOOKUP(D$44,Datos3[],8,0)&lt;&gt;"",VLOOKUP($A60,Datos3[],8,0)&lt;&gt;""),(VLOOKUP(D$44,Datos3[],7,0)*VLOOKUP(D$44,Datos3[],9,0)-VLOOKUP($A60,Datos3[],7,0)*VLOOKUP($A60,Datos3[],9,0)-VLOOKUP(D$44,Datos3[],6,0)+VLOOKUP($A60,Datos3[],6,0))/(VLOOKUP(D$44,Datos3[],9,0)-VLOOKUP($A60,Datos3[],9,0)),"")</f>
        <v/>
      </c>
      <c r="E60" s="33" t="str">
        <f>IF(AND($A60&lt;E$44,VLOOKUP(E$44,Datos3[],8,0)&lt;&gt;"",VLOOKUP($A60,Datos3[],8,0)&lt;&gt;""),(VLOOKUP(E$44,Datos3[],7,0)*VLOOKUP(E$44,Datos3[],9,0)-VLOOKUP($A60,Datos3[],7,0)*VLOOKUP($A60,Datos3[],9,0)-VLOOKUP(E$44,Datos3[],6,0)+VLOOKUP($A60,Datos3[],6,0))/(VLOOKUP(E$44,Datos3[],9,0)-VLOOKUP($A60,Datos3[],9,0)),"")</f>
        <v/>
      </c>
      <c r="F60" s="33" t="str">
        <f>IF(AND($A60&lt;F$44,VLOOKUP(F$44,Datos3[],8,0)&lt;&gt;"",VLOOKUP($A60,Datos3[],8,0)&lt;&gt;""),(VLOOKUP(F$44,Datos3[],7,0)*VLOOKUP(F$44,Datos3[],9,0)-VLOOKUP($A60,Datos3[],7,0)*VLOOKUP($A60,Datos3[],9,0)-VLOOKUP(F$44,Datos3[],6,0)+VLOOKUP($A60,Datos3[],6,0))/(VLOOKUP(F$44,Datos3[],9,0)-VLOOKUP($A60,Datos3[],9,0)),"")</f>
        <v/>
      </c>
      <c r="G60" s="33" t="str">
        <f>IF(AND($A60&lt;G$44,VLOOKUP(G$44,Datos3[],8,0)&lt;&gt;"",VLOOKUP($A60,Datos3[],8,0)&lt;&gt;""),(VLOOKUP(G$44,Datos3[],7,0)*VLOOKUP(G$44,Datos3[],9,0)-VLOOKUP($A60,Datos3[],7,0)*VLOOKUP($A60,Datos3[],9,0)-VLOOKUP(G$44,Datos3[],6,0)+VLOOKUP($A60,Datos3[],6,0))/(VLOOKUP(G$44,Datos3[],9,0)-VLOOKUP($A60,Datos3[],9,0)),"")</f>
        <v/>
      </c>
      <c r="H60" s="33" t="str">
        <f>IF(AND($A60&lt;H$44,VLOOKUP(H$44,Datos3[],8,0)&lt;&gt;"",VLOOKUP($A60,Datos3[],8,0)&lt;&gt;""),(VLOOKUP(H$44,Datos3[],7,0)*VLOOKUP(H$44,Datos3[],9,0)-VLOOKUP($A60,Datos3[],7,0)*VLOOKUP($A60,Datos3[],9,0)-VLOOKUP(H$44,Datos3[],6,0)+VLOOKUP($A60,Datos3[],6,0))/(VLOOKUP(H$44,Datos3[],9,0)-VLOOKUP($A60,Datos3[],9,0)),"")</f>
        <v/>
      </c>
      <c r="I60" s="33" t="str">
        <f>IF(AND($A60&lt;I$44,VLOOKUP(I$44,Datos3[],8,0)&lt;&gt;"",VLOOKUP($A60,Datos3[],8,0)&lt;&gt;""),(VLOOKUP(I$44,Datos3[],7,0)*VLOOKUP(I$44,Datos3[],9,0)-VLOOKUP($A60,Datos3[],7,0)*VLOOKUP($A60,Datos3[],9,0)-VLOOKUP(I$44,Datos3[],6,0)+VLOOKUP($A60,Datos3[],6,0))/(VLOOKUP(I$44,Datos3[],9,0)-VLOOKUP($A60,Datos3[],9,0)),"")</f>
        <v/>
      </c>
      <c r="J60" s="33" t="str">
        <f>IF(AND($A60&lt;J$44,VLOOKUP(J$44,Datos3[],8,0)&lt;&gt;"",VLOOKUP($A60,Datos3[],8,0)&lt;&gt;""),(VLOOKUP(J$44,Datos3[],7,0)*VLOOKUP(J$44,Datos3[],9,0)-VLOOKUP($A60,Datos3[],7,0)*VLOOKUP($A60,Datos3[],9,0)-VLOOKUP(J$44,Datos3[],6,0)+VLOOKUP($A60,Datos3[],6,0))/(VLOOKUP(J$44,Datos3[],9,0)-VLOOKUP($A60,Datos3[],9,0)),"")</f>
        <v/>
      </c>
      <c r="K60" s="33" t="str">
        <f>IF(AND($A60&lt;K$44,VLOOKUP(K$44,Datos3[],8,0)&lt;&gt;"",VLOOKUP($A60,Datos3[],8,0)&lt;&gt;""),(VLOOKUP(K$44,Datos3[],7,0)*VLOOKUP(K$44,Datos3[],9,0)-VLOOKUP($A60,Datos3[],7,0)*VLOOKUP($A60,Datos3[],9,0)-VLOOKUP(K$44,Datos3[],6,0)+VLOOKUP($A60,Datos3[],6,0))/(VLOOKUP(K$44,Datos3[],9,0)-VLOOKUP($A60,Datos3[],9,0)),"")</f>
        <v/>
      </c>
      <c r="L60" s="33" t="str">
        <f>IF(AND($A60&lt;L$44,VLOOKUP(L$44,Datos3[],8,0)&lt;&gt;"",VLOOKUP($A60,Datos3[],8,0)&lt;&gt;""),(VLOOKUP(L$44,Datos3[],7,0)*VLOOKUP(L$44,Datos3[],9,0)-VLOOKUP($A60,Datos3[],7,0)*VLOOKUP($A60,Datos3[],9,0)-VLOOKUP(L$44,Datos3[],6,0)+VLOOKUP($A60,Datos3[],6,0))/(VLOOKUP(L$44,Datos3[],9,0)-VLOOKUP($A60,Datos3[],9,0)),"")</f>
        <v/>
      </c>
      <c r="M60" s="33" t="str">
        <f>IF(AND($A60&lt;M$44,VLOOKUP(M$44,Datos3[],8,0)&lt;&gt;"",VLOOKUP($A60,Datos3[],8,0)&lt;&gt;""),(VLOOKUP(M$44,Datos3[],7,0)*VLOOKUP(M$44,Datos3[],9,0)-VLOOKUP($A60,Datos3[],7,0)*VLOOKUP($A60,Datos3[],9,0)-VLOOKUP(M$44,Datos3[],6,0)+VLOOKUP($A60,Datos3[],6,0))/(VLOOKUP(M$44,Datos3[],9,0)-VLOOKUP($A60,Datos3[],9,0)),"")</f>
        <v/>
      </c>
      <c r="N60" s="33" t="str">
        <f>IF(AND($A60&lt;N$44,VLOOKUP(N$44,Datos3[],8,0)&lt;&gt;"",VLOOKUP($A60,Datos3[],8,0)&lt;&gt;""),(VLOOKUP(N$44,Datos3[],7,0)*VLOOKUP(N$44,Datos3[],9,0)-VLOOKUP($A60,Datos3[],7,0)*VLOOKUP($A60,Datos3[],9,0)-VLOOKUP(N$44,Datos3[],6,0)+VLOOKUP($A60,Datos3[],6,0))/(VLOOKUP(N$44,Datos3[],9,0)-VLOOKUP($A60,Datos3[],9,0)),"")</f>
        <v/>
      </c>
      <c r="O60" s="33" t="str">
        <f>IF(AND($A60&lt;O$44,VLOOKUP(O$44,Datos3[],8,0)&lt;&gt;"",VLOOKUP($A60,Datos3[],8,0)&lt;&gt;""),(VLOOKUP(O$44,Datos3[],7,0)*VLOOKUP(O$44,Datos3[],9,0)-VLOOKUP($A60,Datos3[],7,0)*VLOOKUP($A60,Datos3[],9,0)-VLOOKUP(O$44,Datos3[],6,0)+VLOOKUP($A60,Datos3[],6,0))/(VLOOKUP(O$44,Datos3[],9,0)-VLOOKUP($A60,Datos3[],9,0)),"")</f>
        <v/>
      </c>
      <c r="P60" s="33" t="str">
        <f>IF(AND($A60&lt;P$44,VLOOKUP(P$44,Datos3[],8,0)&lt;&gt;"",VLOOKUP($A60,Datos3[],8,0)&lt;&gt;""),(VLOOKUP(P$44,Datos3[],7,0)*VLOOKUP(P$44,Datos3[],9,0)-VLOOKUP($A60,Datos3[],7,0)*VLOOKUP($A60,Datos3[],9,0)-VLOOKUP(P$44,Datos3[],6,0)+VLOOKUP($A60,Datos3[],6,0))/(VLOOKUP(P$44,Datos3[],9,0)-VLOOKUP($A60,Datos3[],9,0)),"")</f>
        <v/>
      </c>
      <c r="Q60" s="33" t="str">
        <f>IF(AND($A60&lt;Q$44,VLOOKUP(Q$44,Datos3[],8,0)&lt;&gt;"",VLOOKUP($A60,Datos3[],8,0)&lt;&gt;""),(VLOOKUP(Q$44,Datos3[],7,0)*VLOOKUP(Q$44,Datos3[],9,0)-VLOOKUP($A60,Datos3[],7,0)*VLOOKUP($A60,Datos3[],9,0)-VLOOKUP(Q$44,Datos3[],6,0)+VLOOKUP($A60,Datos3[],6,0))/(VLOOKUP(Q$44,Datos3[],9,0)-VLOOKUP($A60,Datos3[],9,0)),"")</f>
        <v/>
      </c>
      <c r="S60" s="10">
        <v>16</v>
      </c>
      <c r="T60" s="36" t="str">
        <f t="shared" si="18"/>
        <v/>
      </c>
      <c r="U60" s="37" t="str">
        <f t="shared" si="19"/>
        <v/>
      </c>
      <c r="V60" s="37" t="str">
        <f t="shared" si="20"/>
        <v/>
      </c>
      <c r="W60" s="37" t="str">
        <f t="shared" si="21"/>
        <v/>
      </c>
      <c r="X60" s="37" t="str">
        <f t="shared" si="22"/>
        <v/>
      </c>
      <c r="Y60" s="37" t="str">
        <f t="shared" si="23"/>
        <v/>
      </c>
      <c r="Z60" s="37" t="str">
        <f t="shared" si="24"/>
        <v/>
      </c>
      <c r="AA60" s="37" t="str">
        <f t="shared" si="25"/>
        <v/>
      </c>
      <c r="AB60" s="37" t="str">
        <f t="shared" si="26"/>
        <v/>
      </c>
      <c r="AC60" s="37" t="str">
        <f t="shared" si="27"/>
        <v/>
      </c>
      <c r="AD60" s="37" t="str">
        <f t="shared" si="28"/>
        <v/>
      </c>
      <c r="AE60" s="37" t="str">
        <f t="shared" si="29"/>
        <v/>
      </c>
      <c r="AF60" s="37" t="str">
        <f t="shared" si="30"/>
        <v/>
      </c>
      <c r="AG60" s="37" t="str">
        <f t="shared" si="31"/>
        <v/>
      </c>
      <c r="AH60" s="37" t="str">
        <f t="shared" si="32"/>
        <v/>
      </c>
      <c r="AI60" s="37" t="str">
        <f t="shared" si="33"/>
        <v/>
      </c>
    </row>
  </sheetData>
  <sheetProtection sheet="1" objects="1" scenarios="1"/>
  <mergeCells count="5">
    <mergeCell ref="B1:E1"/>
    <mergeCell ref="D2:E2"/>
    <mergeCell ref="B2:C2"/>
    <mergeCell ref="F2:G2"/>
    <mergeCell ref="H2:I2"/>
  </mergeCells>
  <conditionalFormatting sqref="T26:AI41">
    <cfRule type="expression" dxfId="7" priority="4">
      <formula>T26&lt;&gt;B26</formula>
    </cfRule>
  </conditionalFormatting>
  <conditionalFormatting sqref="T45:AI60">
    <cfRule type="expression" dxfId="6" priority="3">
      <formula>T45&lt;&gt;B45</formula>
    </cfRule>
  </conditionalFormatting>
  <conditionalFormatting sqref="B26:Q41">
    <cfRule type="expression" dxfId="5" priority="2">
      <formula>B26&lt;&gt;T26</formula>
    </cfRule>
  </conditionalFormatting>
  <conditionalFormatting sqref="B45:Q60">
    <cfRule type="expression" dxfId="4" priority="1">
      <formula>B45&lt;&gt;T45</formula>
    </cfRule>
  </conditionalFormatting>
  <pageMargins left="0.75" right="0.75" top="1" bottom="1" header="0.5" footer="0.5"/>
  <pageSetup paperSize="9" orientation="portrait" r:id="rId1"/>
  <drawing r:id="rId2"/>
  <tableParts count="1">
    <tablePart r:id="rId3"/>
  </tablePart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>
    <tabColor theme="9"/>
  </sheetPr>
  <dimension ref="A1:AI60"/>
  <sheetViews>
    <sheetView showGridLines="0" workbookViewId="0">
      <selection activeCell="B4" sqref="B4"/>
    </sheetView>
  </sheetViews>
  <sheetFormatPr defaultColWidth="11" defaultRowHeight="15.75" x14ac:dyDescent="0.25"/>
  <cols>
    <col min="1" max="1" width="11.125" customWidth="1"/>
    <col min="2" max="10" width="8.625" customWidth="1"/>
    <col min="11" max="11" width="9.625" customWidth="1"/>
    <col min="12" max="17" width="8.625" customWidth="1"/>
    <col min="19" max="19" width="10.125" customWidth="1"/>
    <col min="20" max="21" width="7.625" customWidth="1"/>
    <col min="22" max="35" width="7.875" bestFit="1" customWidth="1"/>
  </cols>
  <sheetData>
    <row r="1" spans="1:14" ht="16.5" thickBot="1" x14ac:dyDescent="0.3">
      <c r="B1" s="133" t="s">
        <v>15</v>
      </c>
      <c r="C1" s="134"/>
      <c r="D1" s="134"/>
      <c r="E1" s="135"/>
    </row>
    <row r="2" spans="1:14" ht="16.5" thickBot="1" x14ac:dyDescent="0.3">
      <c r="B2" s="138" t="s">
        <v>6</v>
      </c>
      <c r="C2" s="139"/>
      <c r="D2" s="136" t="s">
        <v>7</v>
      </c>
      <c r="E2" s="137"/>
      <c r="F2" s="138" t="s">
        <v>9</v>
      </c>
      <c r="G2" s="137"/>
      <c r="H2" s="140" t="s">
        <v>10</v>
      </c>
      <c r="I2" s="137"/>
    </row>
    <row r="3" spans="1:14" ht="21.75" thickBot="1" x14ac:dyDescent="0.4">
      <c r="A3" s="100" t="s">
        <v>8</v>
      </c>
      <c r="B3" s="75" t="s">
        <v>1</v>
      </c>
      <c r="C3" s="80" t="s">
        <v>0</v>
      </c>
      <c r="D3" s="81" t="s">
        <v>2</v>
      </c>
      <c r="E3" s="76" t="s">
        <v>3</v>
      </c>
      <c r="F3" s="75" t="s">
        <v>5</v>
      </c>
      <c r="G3" s="76" t="s">
        <v>4</v>
      </c>
      <c r="H3" s="75" t="s">
        <v>11</v>
      </c>
      <c r="I3" s="76" t="s">
        <v>44</v>
      </c>
      <c r="K3" s="19" t="s">
        <v>12</v>
      </c>
      <c r="L3" s="20"/>
      <c r="M3" s="21"/>
      <c r="N3" s="22"/>
    </row>
    <row r="4" spans="1:14" ht="18.75" customHeight="1" x14ac:dyDescent="0.25">
      <c r="A4" s="9">
        <v>1</v>
      </c>
      <c r="B4" s="92">
        <v>1872</v>
      </c>
      <c r="C4" s="93">
        <v>486</v>
      </c>
      <c r="D4" s="94">
        <v>1704</v>
      </c>
      <c r="E4" s="95">
        <v>370</v>
      </c>
      <c r="F4" s="26">
        <f>(B4+D4)/2</f>
        <v>1788</v>
      </c>
      <c r="G4" s="27">
        <f>(C4+E4)/2</f>
        <v>428</v>
      </c>
      <c r="H4" s="26">
        <f>IF(AND(Datos32[[#This Row],[x1]]&lt;&gt;"",Datos32[[#This Row],[y1]]&lt;&gt;"",Datos32[[#This Row],[x2]]&lt;&gt;"",Datos32[[#This Row],[y2]]&lt;&gt;""),-(D4-B4)/(E4-C4),"")</f>
        <v>-1.4482758620689655</v>
      </c>
      <c r="I4" s="27">
        <f>IF(Datos32[[#This Row],[m]]&lt;&gt;"",1/Datos32[[#This Row],[m]],"")</f>
        <v>-0.69047619047619047</v>
      </c>
      <c r="K4" s="18" t="s">
        <v>22</v>
      </c>
      <c r="L4" s="38">
        <f>IFERROR(TRIMMEAN(Cielo_x,0.5),"")</f>
        <v>1400.9603375104368</v>
      </c>
      <c r="M4" s="18" t="s">
        <v>41</v>
      </c>
      <c r="N4" s="72">
        <f>AVERAGE(Centro_corr_x)</f>
        <v>1401.6342171195615</v>
      </c>
    </row>
    <row r="5" spans="1:14" ht="18.75" customHeight="1" thickBot="1" x14ac:dyDescent="0.3">
      <c r="A5" s="9">
        <v>2</v>
      </c>
      <c r="B5" s="96">
        <v>596</v>
      </c>
      <c r="C5" s="97">
        <v>393</v>
      </c>
      <c r="D5" s="98">
        <v>459</v>
      </c>
      <c r="E5" s="99">
        <v>653</v>
      </c>
      <c r="F5" s="26">
        <f t="shared" ref="F5:G19" si="0">(B5+D5)/2</f>
        <v>527.5</v>
      </c>
      <c r="G5" s="27">
        <f t="shared" si="0"/>
        <v>523</v>
      </c>
      <c r="H5" s="26">
        <f>IF(AND(Datos32[[#This Row],[x1]]&lt;&gt;"",Datos32[[#This Row],[y1]]&lt;&gt;"",Datos32[[#This Row],[x2]]&lt;&gt;"",Datos32[[#This Row],[y2]]&lt;&gt;""),-(D5-B5)/(E5-C5),"")</f>
        <v>0.52692307692307694</v>
      </c>
      <c r="I5" s="27">
        <f>IF(Datos32[[#This Row],[m]]&lt;&gt;"",1/Datos32[[#This Row],[m]],"")</f>
        <v>1.8978102189781021</v>
      </c>
      <c r="K5" s="14" t="s">
        <v>23</v>
      </c>
      <c r="L5" s="39">
        <f>IFERROR(TRIMMEAN(Cielo_y,0.5),"")</f>
        <v>985.84746427392622</v>
      </c>
      <c r="M5" s="14" t="s">
        <v>40</v>
      </c>
      <c r="N5" s="73">
        <f>AVERAGE(Centro_corr_y)</f>
        <v>986.15501450267061</v>
      </c>
    </row>
    <row r="6" spans="1:14" ht="18.75" customHeight="1" thickBot="1" x14ac:dyDescent="0.3">
      <c r="A6" s="9">
        <v>3</v>
      </c>
      <c r="B6" s="101">
        <v>595</v>
      </c>
      <c r="C6" s="102">
        <v>784</v>
      </c>
      <c r="D6" s="109">
        <v>571</v>
      </c>
      <c r="E6" s="110">
        <v>1028</v>
      </c>
      <c r="F6" s="26">
        <f t="shared" si="0"/>
        <v>583</v>
      </c>
      <c r="G6" s="27">
        <f t="shared" si="0"/>
        <v>906</v>
      </c>
      <c r="H6" s="26">
        <f>IF(AND(Datos32[[#This Row],[x1]]&lt;&gt;"",Datos32[[#This Row],[y1]]&lt;&gt;"",Datos32[[#This Row],[x2]]&lt;&gt;"",Datos32[[#This Row],[y2]]&lt;&gt;""),-(D6-B6)/(E6-C6),"")</f>
        <v>9.8360655737704916E-2</v>
      </c>
      <c r="I6" s="27">
        <f>IF(Datos32[[#This Row],[m]]&lt;&gt;"",1/Datos32[[#This Row],[m]],"")</f>
        <v>10.166666666666666</v>
      </c>
      <c r="K6" s="11" t="s">
        <v>26</v>
      </c>
      <c r="L6" s="11"/>
    </row>
    <row r="7" spans="1:14" ht="18.75" customHeight="1" x14ac:dyDescent="0.25">
      <c r="A7" s="9">
        <v>4</v>
      </c>
      <c r="B7" s="103">
        <v>1846</v>
      </c>
      <c r="C7" s="104">
        <v>1847</v>
      </c>
      <c r="D7" s="111">
        <v>2075</v>
      </c>
      <c r="E7" s="112">
        <v>1681</v>
      </c>
      <c r="F7" s="26">
        <f t="shared" si="0"/>
        <v>1960.5</v>
      </c>
      <c r="G7" s="27">
        <f t="shared" si="0"/>
        <v>1764</v>
      </c>
      <c r="H7" s="26">
        <f>IF(AND(Datos32[[#This Row],[x1]]&lt;&gt;"",Datos32[[#This Row],[y1]]&lt;&gt;"",Datos32[[#This Row],[x2]]&lt;&gt;"",Datos32[[#This Row],[y2]]&lt;&gt;""),-(D7-B7)/(E7-C7),"")</f>
        <v>1.3795180722891567</v>
      </c>
      <c r="I7" s="27">
        <f>IF(Datos32[[#This Row],[m]]&lt;&gt;"",1/Datos32[[#This Row],[m]],"")</f>
        <v>0.72489082969432317</v>
      </c>
      <c r="K7" s="13" t="s">
        <v>79</v>
      </c>
      <c r="L7" s="40">
        <f>IFERROR(_xlfn.STDEV.P(Cielo_x),"")</f>
        <v>4.7172085947886879</v>
      </c>
    </row>
    <row r="8" spans="1:14" ht="18.75" customHeight="1" thickBot="1" x14ac:dyDescent="0.3">
      <c r="A8" s="9">
        <v>5</v>
      </c>
      <c r="B8" s="105">
        <v>2508</v>
      </c>
      <c r="C8" s="106">
        <v>542</v>
      </c>
      <c r="D8" s="113">
        <v>2331</v>
      </c>
      <c r="E8" s="114">
        <v>239</v>
      </c>
      <c r="F8" s="26">
        <f t="shared" si="0"/>
        <v>2419.5</v>
      </c>
      <c r="G8" s="27">
        <f t="shared" si="0"/>
        <v>390.5</v>
      </c>
      <c r="H8" s="26">
        <f>IF(AND(Datos32[[#This Row],[x1]]&lt;&gt;"",Datos32[[#This Row],[y1]]&lt;&gt;"",Datos32[[#This Row],[x2]]&lt;&gt;"",Datos32[[#This Row],[y2]]&lt;&gt;""),-(D8-B8)/(E8-C8),"")</f>
        <v>-0.58415841584158412</v>
      </c>
      <c r="I8" s="27">
        <f>IF(Datos32[[#This Row],[m]]&lt;&gt;"",1/Datos32[[#This Row],[m]],"")</f>
        <v>-1.7118644067796611</v>
      </c>
      <c r="K8" s="14" t="s">
        <v>25</v>
      </c>
      <c r="L8" s="39">
        <f>IFERROR(_xlfn.STDEV.P(Cielo_y),"")</f>
        <v>3.1394785278920114</v>
      </c>
    </row>
    <row r="9" spans="1:14" ht="18.75" customHeight="1" thickBot="1" x14ac:dyDescent="0.3">
      <c r="A9" s="9">
        <v>6</v>
      </c>
      <c r="B9" s="103"/>
      <c r="C9" s="104"/>
      <c r="D9" s="111"/>
      <c r="E9" s="112"/>
      <c r="F9" s="26">
        <f t="shared" si="0"/>
        <v>0</v>
      </c>
      <c r="G9" s="27">
        <f t="shared" si="0"/>
        <v>0</v>
      </c>
      <c r="H9" s="26" t="str">
        <f>IF(AND(Datos32[[#This Row],[x1]]&lt;&gt;"",Datos32[[#This Row],[y1]]&lt;&gt;"",Datos32[[#This Row],[x2]]&lt;&gt;"",Datos32[[#This Row],[y2]]&lt;&gt;""),-(D9-B9)/(E9-C9),"")</f>
        <v/>
      </c>
      <c r="I9" s="27" t="str">
        <f>IF(Datos32[[#This Row],[m]]&lt;&gt;"",1/Datos32[[#This Row],[m]],"")</f>
        <v/>
      </c>
      <c r="K9" s="11" t="s">
        <v>78</v>
      </c>
      <c r="L9" s="11"/>
    </row>
    <row r="10" spans="1:14" ht="18.75" customHeight="1" x14ac:dyDescent="0.25">
      <c r="A10" s="9">
        <v>7</v>
      </c>
      <c r="B10" s="103"/>
      <c r="C10" s="104"/>
      <c r="D10" s="111"/>
      <c r="E10" s="112"/>
      <c r="F10" s="26">
        <f t="shared" si="0"/>
        <v>0</v>
      </c>
      <c r="G10" s="27">
        <f t="shared" si="0"/>
        <v>0</v>
      </c>
      <c r="H10" s="26" t="str">
        <f>IF(AND(Datos32[[#This Row],[x1]]&lt;&gt;"",Datos32[[#This Row],[y1]]&lt;&gt;"",Datos32[[#This Row],[x2]]&lt;&gt;"",Datos32[[#This Row],[y2]]&lt;&gt;""),-(D10-B10)/(E10-C10),"")</f>
        <v/>
      </c>
      <c r="I10" s="27" t="str">
        <f>IF(Datos32[[#This Row],[m]]&lt;&gt;"",1/Datos32[[#This Row],[m]],"")</f>
        <v/>
      </c>
      <c r="K10" s="131" t="s">
        <v>80</v>
      </c>
      <c r="L10" s="40">
        <f t="array" ref="L10">IFERROR(IF(_xlfn.STDEV.P(IF(Cielo_x&lt;_xlfn.PERCENTILE.INC(Cielo_x,1-(1/COUNT(Cielo_x))),IF(Cielo_x&gt;_xlfn.PERCENTILE.INC(Cielo_x,(1/COUNT(Cielo_x))),Cielo_x,""),""))=0,_xlfn.STDEV.P(Cielo_x),_xlfn.STDEV.P(IF(Cielo_x&lt;_xlfn.PERCENTILE.INC(Cielo_x,1-(1/COUNT(Cielo_x))),IF(Cielo_x&gt;_xlfn.PERCENTILE.INC(Cielo_x,(1/COUNT(Cielo_x))),Cielo_x,""),""))),0)</f>
        <v>2.7350342369103595</v>
      </c>
    </row>
    <row r="11" spans="1:14" ht="18.75" customHeight="1" thickBot="1" x14ac:dyDescent="0.3">
      <c r="A11" s="9">
        <v>8</v>
      </c>
      <c r="B11" s="105"/>
      <c r="C11" s="106"/>
      <c r="D11" s="113"/>
      <c r="E11" s="114"/>
      <c r="F11" s="26">
        <f t="shared" si="0"/>
        <v>0</v>
      </c>
      <c r="G11" s="27">
        <f t="shared" si="0"/>
        <v>0</v>
      </c>
      <c r="H11" s="26" t="str">
        <f>IF(AND(Datos32[[#This Row],[x1]]&lt;&gt;"",Datos32[[#This Row],[y1]]&lt;&gt;"",Datos32[[#This Row],[x2]]&lt;&gt;"",Datos32[[#This Row],[y2]]&lt;&gt;""),-(D11-B11)/(E11-C11),"")</f>
        <v/>
      </c>
      <c r="I11" s="27" t="str">
        <f>IF(Datos32[[#This Row],[m]]&lt;&gt;"",1/Datos32[[#This Row],[m]],"")</f>
        <v/>
      </c>
      <c r="K11" s="132" t="s">
        <v>81</v>
      </c>
      <c r="L11" s="39">
        <f t="array" ref="L11">IFERROR(IF(_xlfn.STDEV.P(IF(Cielo_y&lt;_xlfn.PERCENTILE.INC(Cielo_y,1-(1/COUNT(Cielo_y))),IF(Cielo_y&gt;_xlfn.PERCENTILE.INC(Cielo_y,(1/COUNT(Cielo_y))),Cielo_y,""),""))=0,_xlfn.STDEV.P(Cielo_y),_xlfn.STDEV.P(IF(Cielo_y&lt;_xlfn.PERCENTILE.INC(Cielo_y,1-(1/COUNT(Cielo_y))),IF(Cielo_y&gt;_xlfn.PERCENTILE.INC(Cielo_y,(1/COUNT(Cielo_y))),Cielo_y,""),""))),0)</f>
        <v>1.3580910544317035</v>
      </c>
    </row>
    <row r="12" spans="1:14" ht="18.75" customHeight="1" thickBot="1" x14ac:dyDescent="0.3">
      <c r="A12" s="9">
        <v>9</v>
      </c>
      <c r="B12" s="103"/>
      <c r="C12" s="104"/>
      <c r="D12" s="111"/>
      <c r="E12" s="112"/>
      <c r="F12" s="26">
        <f t="shared" si="0"/>
        <v>0</v>
      </c>
      <c r="G12" s="27">
        <f t="shared" si="0"/>
        <v>0</v>
      </c>
      <c r="H12" s="26" t="str">
        <f>IF(AND(Datos32[[#This Row],[x1]]&lt;&gt;"",Datos32[[#This Row],[y1]]&lt;&gt;"",Datos32[[#This Row],[x2]]&lt;&gt;"",Datos32[[#This Row],[y2]]&lt;&gt;""),-(D12-B12)/(E12-C12),"")</f>
        <v/>
      </c>
      <c r="I12" s="27" t="str">
        <f>IF(Datos32[[#This Row],[m]]&lt;&gt;"",1/Datos32[[#This Row],[m]],"")</f>
        <v/>
      </c>
      <c r="K12" s="11" t="s">
        <v>27</v>
      </c>
      <c r="L12" s="11"/>
    </row>
    <row r="13" spans="1:14" ht="18.75" customHeight="1" thickTop="1" x14ac:dyDescent="0.25">
      <c r="A13" s="9">
        <v>10</v>
      </c>
      <c r="B13" s="103"/>
      <c r="C13" s="104"/>
      <c r="D13" s="111"/>
      <c r="E13" s="112"/>
      <c r="F13" s="26">
        <f t="shared" si="0"/>
        <v>0</v>
      </c>
      <c r="G13" s="27">
        <f t="shared" si="0"/>
        <v>0</v>
      </c>
      <c r="H13" s="26" t="str">
        <f>IF(AND(Datos32[[#This Row],[x1]]&lt;&gt;"",Datos32[[#This Row],[y1]]&lt;&gt;"",Datos32[[#This Row],[x2]]&lt;&gt;"",Datos32[[#This Row],[y2]]&lt;&gt;""),-(D13-B13)/(E13-C13),"")</f>
        <v/>
      </c>
      <c r="I13" s="27" t="str">
        <f>IF(Datos32[[#This Row],[m]]&lt;&gt;"",1/Datos32[[#This Row],[m]],"")</f>
        <v/>
      </c>
      <c r="K13" s="79" t="s">
        <v>24</v>
      </c>
      <c r="L13" s="74">
        <v>1</v>
      </c>
    </row>
    <row r="14" spans="1:14" ht="18.75" customHeight="1" x14ac:dyDescent="0.25">
      <c r="A14" s="9">
        <v>11</v>
      </c>
      <c r="B14" s="105"/>
      <c r="C14" s="106"/>
      <c r="D14" s="113"/>
      <c r="E14" s="114"/>
      <c r="F14" s="26">
        <f t="shared" si="0"/>
        <v>0</v>
      </c>
      <c r="G14" s="27">
        <f t="shared" si="0"/>
        <v>0</v>
      </c>
      <c r="H14" s="26" t="str">
        <f>IF(AND(Datos32[[#This Row],[x1]]&lt;&gt;"",Datos32[[#This Row],[y1]]&lt;&gt;"",Datos32[[#This Row],[x2]]&lt;&gt;"",Datos32[[#This Row],[y2]]&lt;&gt;""),-(D14-B14)/(E14-C14),"")</f>
        <v/>
      </c>
      <c r="I14" s="27" t="str">
        <f>IF(Datos32[[#This Row],[m]]&lt;&gt;"",1/Datos32[[#This Row],[m]],"")</f>
        <v/>
      </c>
      <c r="K14" s="16" t="s">
        <v>30</v>
      </c>
      <c r="L14" s="41">
        <f>N_desv_std*desv_std_x</f>
        <v>2.7350342369103595</v>
      </c>
    </row>
    <row r="15" spans="1:14" ht="18.75" customHeight="1" thickBot="1" x14ac:dyDescent="0.3">
      <c r="A15" s="9">
        <v>12</v>
      </c>
      <c r="B15" s="103"/>
      <c r="C15" s="104"/>
      <c r="D15" s="111"/>
      <c r="E15" s="112"/>
      <c r="F15" s="26">
        <f t="shared" si="0"/>
        <v>0</v>
      </c>
      <c r="G15" s="27">
        <f t="shared" si="0"/>
        <v>0</v>
      </c>
      <c r="H15" s="26" t="str">
        <f>IF(AND(Datos32[[#This Row],[x1]]&lt;&gt;"",Datos32[[#This Row],[y1]]&lt;&gt;"",Datos32[[#This Row],[x2]]&lt;&gt;"",Datos32[[#This Row],[y2]]&lt;&gt;""),-(D15-B15)/(E15-C15),"")</f>
        <v/>
      </c>
      <c r="I15" s="27" t="str">
        <f>IF(Datos32[[#This Row],[m]]&lt;&gt;"",1/Datos32[[#This Row],[m]],"")</f>
        <v/>
      </c>
      <c r="K15" s="17" t="s">
        <v>31</v>
      </c>
      <c r="L15" s="42">
        <f>N_desv_std*desv_std_y</f>
        <v>1.3580910544317035</v>
      </c>
    </row>
    <row r="16" spans="1:14" ht="18.75" customHeight="1" thickTop="1" thickBot="1" x14ac:dyDescent="0.3">
      <c r="A16" s="9">
        <v>13</v>
      </c>
      <c r="B16" s="103"/>
      <c r="C16" s="104"/>
      <c r="D16" s="111"/>
      <c r="E16" s="112"/>
      <c r="F16" s="26">
        <f t="shared" si="0"/>
        <v>0</v>
      </c>
      <c r="G16" s="27">
        <f t="shared" si="0"/>
        <v>0</v>
      </c>
      <c r="H16" s="26" t="str">
        <f>IF(AND(Datos32[[#This Row],[x1]]&lt;&gt;"",Datos32[[#This Row],[y1]]&lt;&gt;"",Datos32[[#This Row],[x2]]&lt;&gt;"",Datos32[[#This Row],[y2]]&lt;&gt;""),-(D16-B16)/(E16-C16),"")</f>
        <v/>
      </c>
      <c r="I16" s="27" t="str">
        <f>IF(Datos32[[#This Row],[m]]&lt;&gt;"",1/Datos32[[#This Row],[m]],"")</f>
        <v/>
      </c>
      <c r="K16" s="11" t="s">
        <v>28</v>
      </c>
      <c r="L16" s="11"/>
    </row>
    <row r="17" spans="1:35" ht="18.75" customHeight="1" thickTop="1" x14ac:dyDescent="0.25">
      <c r="A17" s="9">
        <v>14</v>
      </c>
      <c r="B17" s="105"/>
      <c r="C17" s="106"/>
      <c r="D17" s="113"/>
      <c r="E17" s="114"/>
      <c r="F17" s="26">
        <f t="shared" si="0"/>
        <v>0</v>
      </c>
      <c r="G17" s="27">
        <f t="shared" si="0"/>
        <v>0</v>
      </c>
      <c r="H17" s="26" t="str">
        <f>IF(AND(Datos32[[#This Row],[x1]]&lt;&gt;"",Datos32[[#This Row],[y1]]&lt;&gt;"",Datos32[[#This Row],[x2]]&lt;&gt;"",Datos32[[#This Row],[y2]]&lt;&gt;""),-(D17-B17)/(E17-C17),"")</f>
        <v/>
      </c>
      <c r="I17" s="27" t="str">
        <f>IF(Datos32[[#This Row],[m]]&lt;&gt;"",1/Datos32[[#This Row],[m]],"")</f>
        <v/>
      </c>
      <c r="K17" s="15" t="s">
        <v>29</v>
      </c>
      <c r="L17" s="43">
        <f>COUNT(Cielo_x)</f>
        <v>10</v>
      </c>
    </row>
    <row r="18" spans="1:35" ht="18.75" customHeight="1" x14ac:dyDescent="0.25">
      <c r="A18" s="9">
        <v>15</v>
      </c>
      <c r="B18" s="103"/>
      <c r="C18" s="104"/>
      <c r="D18" s="111"/>
      <c r="E18" s="112"/>
      <c r="F18" s="26">
        <f t="shared" si="0"/>
        <v>0</v>
      </c>
      <c r="G18" s="27">
        <f t="shared" si="0"/>
        <v>0</v>
      </c>
      <c r="H18" s="26" t="str">
        <f>IF(AND(Datos32[[#This Row],[x1]]&lt;&gt;"",Datos32[[#This Row],[y1]]&lt;&gt;"",Datos32[[#This Row],[x2]]&lt;&gt;"",Datos32[[#This Row],[y2]]&lt;&gt;""),-(D18-B18)/(E18-C18),"")</f>
        <v/>
      </c>
      <c r="I18" s="27" t="str">
        <f>IF(Datos32[[#This Row],[m]]&lt;&gt;"",1/Datos32[[#This Row],[m]],"")</f>
        <v/>
      </c>
      <c r="K18" s="16" t="s">
        <v>32</v>
      </c>
      <c r="L18" s="44">
        <f>COUNT(Centro_corr_x)</f>
        <v>5</v>
      </c>
    </row>
    <row r="19" spans="1:35" ht="18.75" customHeight="1" thickBot="1" x14ac:dyDescent="0.3">
      <c r="A19" s="10">
        <v>16</v>
      </c>
      <c r="B19" s="107"/>
      <c r="C19" s="108"/>
      <c r="D19" s="115"/>
      <c r="E19" s="116"/>
      <c r="F19" s="28">
        <f t="shared" si="0"/>
        <v>0</v>
      </c>
      <c r="G19" s="29">
        <f t="shared" si="0"/>
        <v>0</v>
      </c>
      <c r="H19" s="28" t="str">
        <f>IF(AND(Datos32[[#This Row],[x1]]&lt;&gt;"",Datos32[[#This Row],[y1]]&lt;&gt;"",Datos32[[#This Row],[x2]]&lt;&gt;"",Datos32[[#This Row],[y2]]&lt;&gt;""),-(D19-B19)/(E19-C19),"")</f>
        <v/>
      </c>
      <c r="I19" s="29" t="str">
        <f>IF(Datos32[[#This Row],[m]]&lt;&gt;"",1/Datos32[[#This Row],[m]],"")</f>
        <v/>
      </c>
      <c r="K19" s="17" t="s">
        <v>33</v>
      </c>
      <c r="L19" s="45">
        <f>COUNT(Centro_corr_y)</f>
        <v>5</v>
      </c>
    </row>
    <row r="22" spans="1:35" ht="18.75" x14ac:dyDescent="0.3">
      <c r="A22" s="2" t="s">
        <v>58</v>
      </c>
    </row>
    <row r="24" spans="1:35" ht="16.5" thickBot="1" x14ac:dyDescent="0.3">
      <c r="A24" s="1" t="s">
        <v>13</v>
      </c>
      <c r="S24" s="1" t="s">
        <v>42</v>
      </c>
    </row>
    <row r="25" spans="1:35" ht="16.5" thickBot="1" x14ac:dyDescent="0.3">
      <c r="A25" s="4" t="s">
        <v>8</v>
      </c>
      <c r="B25" s="5">
        <v>1</v>
      </c>
      <c r="C25" s="6">
        <v>2</v>
      </c>
      <c r="D25" s="6">
        <v>3</v>
      </c>
      <c r="E25" s="6">
        <v>4</v>
      </c>
      <c r="F25" s="6">
        <v>5</v>
      </c>
      <c r="G25" s="6">
        <v>6</v>
      </c>
      <c r="H25" s="6">
        <v>7</v>
      </c>
      <c r="I25" s="6">
        <v>8</v>
      </c>
      <c r="J25" s="6">
        <v>9</v>
      </c>
      <c r="K25" s="6">
        <v>10</v>
      </c>
      <c r="L25" s="6">
        <v>11</v>
      </c>
      <c r="M25" s="6">
        <v>12</v>
      </c>
      <c r="N25" s="6">
        <v>13</v>
      </c>
      <c r="O25" s="6">
        <v>14</v>
      </c>
      <c r="P25" s="6">
        <v>15</v>
      </c>
      <c r="Q25" s="7">
        <v>16</v>
      </c>
      <c r="S25" s="4" t="s">
        <v>8</v>
      </c>
      <c r="T25" s="5">
        <v>1</v>
      </c>
      <c r="U25" s="6">
        <v>2</v>
      </c>
      <c r="V25" s="6">
        <v>3</v>
      </c>
      <c r="W25" s="6">
        <v>4</v>
      </c>
      <c r="X25" s="6">
        <v>5</v>
      </c>
      <c r="Y25" s="6">
        <v>6</v>
      </c>
      <c r="Z25" s="6">
        <v>7</v>
      </c>
      <c r="AA25" s="6">
        <v>8</v>
      </c>
      <c r="AB25" s="6">
        <v>9</v>
      </c>
      <c r="AC25" s="6">
        <v>10</v>
      </c>
      <c r="AD25" s="6">
        <v>11</v>
      </c>
      <c r="AE25" s="6">
        <v>12</v>
      </c>
      <c r="AF25" s="6">
        <v>13</v>
      </c>
      <c r="AG25" s="6">
        <v>14</v>
      </c>
      <c r="AH25" s="6">
        <v>15</v>
      </c>
      <c r="AI25" s="7">
        <v>16</v>
      </c>
    </row>
    <row r="26" spans="1:35" x14ac:dyDescent="0.25">
      <c r="A26" s="8">
        <v>1</v>
      </c>
      <c r="B26" s="30" t="str">
        <f>IF(AND($A26&lt;B$25,VLOOKUP(B$25,Datos32[],8,0)&lt;&gt;"",VLOOKUP($A26,Datos32[],8,0)&lt;&gt;""),(VLOOKUP(B$25,Datos32[],6,0)*VLOOKUP(B$25,Datos32[],8,0)-VLOOKUP($A26,Datos32[],6,0)*VLOOKUP($A26,Datos32[],8,0)-VLOOKUP(B$25,Datos32[],7,0)+VLOOKUP($A26,Datos32[],7,0))/(VLOOKUP(B$25,Datos32[],8,0)-VLOOKUP($A26,Datos32[],8,0)),"")</f>
        <v/>
      </c>
      <c r="C26" s="31">
        <f>IF(AND($A26&lt;C$25,VLOOKUP(C$25,Datos32[],8,0)&lt;&gt;"",VLOOKUP($A26,Datos32[],8,0)&lt;&gt;""),(VLOOKUP(C$25,Datos32[],6,0)*VLOOKUP(C$25,Datos32[],8,0)-VLOOKUP($A26,Datos32[],6,0)*VLOOKUP($A26,Datos32[],8,0)-VLOOKUP(C$25,Datos32[],7,0)+VLOOKUP($A26,Datos32[],7,0))/(VLOOKUP(C$25,Datos32[],8,0)-VLOOKUP($A26,Datos32[],8,0)),"")</f>
        <v>1403.6404686765595</v>
      </c>
      <c r="D26" s="31">
        <f>IF(AND($A26&lt;D$25,VLOOKUP(D$25,Datos32[],8,0)&lt;&gt;"",VLOOKUP($A26,Datos32[],8,0)&lt;&gt;""),(VLOOKUP(D$25,Datos32[],6,0)*VLOOKUP(D$25,Datos32[],8,0)-VLOOKUP($A26,Datos32[],6,0)*VLOOKUP($A26,Datos32[],8,0)-VLOOKUP(D$25,Datos32[],7,0)+VLOOKUP($A26,Datos32[],7,0))/(VLOOKUP(D$25,Datos32[],8,0)-VLOOKUP($A26,Datos32[],8,0)),"")</f>
        <v>1402.3084795321638</v>
      </c>
      <c r="E26" s="31">
        <f>IF(AND($A26&lt;E$25,VLOOKUP(E$25,Datos32[],8,0)&lt;&gt;"",VLOOKUP($A26,Datos32[],8,0)&lt;&gt;""),(VLOOKUP(E$25,Datos32[],6,0)*VLOOKUP(E$25,Datos32[],8,0)-VLOOKUP($A26,Datos32[],6,0)*VLOOKUP($A26,Datos32[],8,0)-VLOOKUP(E$25,Datos32[],7,0)+VLOOKUP($A26,Datos32[],7,0))/(VLOOKUP(E$25,Datos32[],8,0)-VLOOKUP($A26,Datos32[],8,0)),"")</f>
        <v>1399.6997355469036</v>
      </c>
      <c r="F26" s="31">
        <f>IF(AND($A26&lt;F$25,VLOOKUP(F$25,Datos32[],8,0)&lt;&gt;"",VLOOKUP($A26,Datos32[],8,0)&lt;&gt;""),(VLOOKUP(F$25,Datos32[],6,0)*VLOOKUP(F$25,Datos32[],8,0)-VLOOKUP($A26,Datos32[],6,0)*VLOOKUP($A26,Datos32[],8,0)-VLOOKUP(F$25,Datos32[],7,0)+VLOOKUP($A26,Datos32[],7,0))/(VLOOKUP(F$25,Datos32[],8,0)-VLOOKUP($A26,Datos32[],8,0)),"")</f>
        <v>1404.4919004346107</v>
      </c>
      <c r="G26" s="31" t="str">
        <f>IF(AND($A26&lt;G$25,VLOOKUP(G$25,Datos32[],8,0)&lt;&gt;"",VLOOKUP($A26,Datos32[],8,0)&lt;&gt;""),(VLOOKUP(G$25,Datos32[],6,0)*VLOOKUP(G$25,Datos32[],8,0)-VLOOKUP($A26,Datos32[],6,0)*VLOOKUP($A26,Datos32[],8,0)-VLOOKUP(G$25,Datos32[],7,0)+VLOOKUP($A26,Datos32[],7,0))/(VLOOKUP(G$25,Datos32[],8,0)-VLOOKUP($A26,Datos32[],8,0)),"")</f>
        <v/>
      </c>
      <c r="H26" s="31" t="str">
        <f>IF(AND($A26&lt;H$25,VLOOKUP(H$25,Datos32[],8,0)&lt;&gt;"",VLOOKUP($A26,Datos32[],8,0)&lt;&gt;""),(VLOOKUP(H$25,Datos32[],6,0)*VLOOKUP(H$25,Datos32[],8,0)-VLOOKUP($A26,Datos32[],6,0)*VLOOKUP($A26,Datos32[],8,0)-VLOOKUP(H$25,Datos32[],7,0)+VLOOKUP($A26,Datos32[],7,0))/(VLOOKUP(H$25,Datos32[],8,0)-VLOOKUP($A26,Datos32[],8,0)),"")</f>
        <v/>
      </c>
      <c r="I26" s="31" t="str">
        <f>IF(AND($A26&lt;I$25,VLOOKUP(I$25,Datos32[],8,0)&lt;&gt;"",VLOOKUP($A26,Datos32[],8,0)&lt;&gt;""),(VLOOKUP(I$25,Datos32[],6,0)*VLOOKUP(I$25,Datos32[],8,0)-VLOOKUP($A26,Datos32[],6,0)*VLOOKUP($A26,Datos32[],8,0)-VLOOKUP(I$25,Datos32[],7,0)+VLOOKUP($A26,Datos32[],7,0))/(VLOOKUP(I$25,Datos32[],8,0)-VLOOKUP($A26,Datos32[],8,0)),"")</f>
        <v/>
      </c>
      <c r="J26" s="31" t="str">
        <f>IF(AND($A26&lt;J$25,VLOOKUP(J$25,Datos32[],8,0)&lt;&gt;"",VLOOKUP($A26,Datos32[],8,0)&lt;&gt;""),(VLOOKUP(J$25,Datos32[],6,0)*VLOOKUP(J$25,Datos32[],8,0)-VLOOKUP($A26,Datos32[],6,0)*VLOOKUP($A26,Datos32[],8,0)-VLOOKUP(J$25,Datos32[],7,0)+VLOOKUP($A26,Datos32[],7,0))/(VLOOKUP(J$25,Datos32[],8,0)-VLOOKUP($A26,Datos32[],8,0)),"")</f>
        <v/>
      </c>
      <c r="K26" s="31" t="str">
        <f>IF(AND($A26&lt;K$25,VLOOKUP(K$25,Datos32[],8,0)&lt;&gt;"",VLOOKUP($A26,Datos32[],8,0)&lt;&gt;""),(VLOOKUP(K$25,Datos32[],6,0)*VLOOKUP(K$25,Datos32[],8,0)-VLOOKUP($A26,Datos32[],6,0)*VLOOKUP($A26,Datos32[],8,0)-VLOOKUP(K$25,Datos32[],7,0)+VLOOKUP($A26,Datos32[],7,0))/(VLOOKUP(K$25,Datos32[],8,0)-VLOOKUP($A26,Datos32[],8,0)),"")</f>
        <v/>
      </c>
      <c r="L26" s="31" t="str">
        <f>IF(AND($A26&lt;L$25,VLOOKUP(L$25,Datos32[],8,0)&lt;&gt;"",VLOOKUP($A26,Datos32[],8,0)&lt;&gt;""),(VLOOKUP(L$25,Datos32[],6,0)*VLOOKUP(L$25,Datos32[],8,0)-VLOOKUP($A26,Datos32[],6,0)*VLOOKUP($A26,Datos32[],8,0)-VLOOKUP(L$25,Datos32[],7,0)+VLOOKUP($A26,Datos32[],7,0))/(VLOOKUP(L$25,Datos32[],8,0)-VLOOKUP($A26,Datos32[],8,0)),"")</f>
        <v/>
      </c>
      <c r="M26" s="31" t="str">
        <f>IF(AND($A26&lt;M$25,VLOOKUP(M$25,Datos32[],8,0)&lt;&gt;"",VLOOKUP($A26,Datos32[],8,0)&lt;&gt;""),(VLOOKUP(M$25,Datos32[],6,0)*VLOOKUP(M$25,Datos32[],8,0)-VLOOKUP($A26,Datos32[],6,0)*VLOOKUP($A26,Datos32[],8,0)-VLOOKUP(M$25,Datos32[],7,0)+VLOOKUP($A26,Datos32[],7,0))/(VLOOKUP(M$25,Datos32[],8,0)-VLOOKUP($A26,Datos32[],8,0)),"")</f>
        <v/>
      </c>
      <c r="N26" s="31" t="str">
        <f>IF(AND($A26&lt;N$25,VLOOKUP(N$25,Datos32[],8,0)&lt;&gt;"",VLOOKUP($A26,Datos32[],8,0)&lt;&gt;""),(VLOOKUP(N$25,Datos32[],6,0)*VLOOKUP(N$25,Datos32[],8,0)-VLOOKUP($A26,Datos32[],6,0)*VLOOKUP($A26,Datos32[],8,0)-VLOOKUP(N$25,Datos32[],7,0)+VLOOKUP($A26,Datos32[],7,0))/(VLOOKUP(N$25,Datos32[],8,0)-VLOOKUP($A26,Datos32[],8,0)),"")</f>
        <v/>
      </c>
      <c r="O26" s="31" t="str">
        <f>IF(AND($A26&lt;O$25,VLOOKUP(O$25,Datos32[],8,0)&lt;&gt;"",VLOOKUP($A26,Datos32[],8,0)&lt;&gt;""),(VLOOKUP(O$25,Datos32[],6,0)*VLOOKUP(O$25,Datos32[],8,0)-VLOOKUP($A26,Datos32[],6,0)*VLOOKUP($A26,Datos32[],8,0)-VLOOKUP(O$25,Datos32[],7,0)+VLOOKUP($A26,Datos32[],7,0))/(VLOOKUP(O$25,Datos32[],8,0)-VLOOKUP($A26,Datos32[],8,0)),"")</f>
        <v/>
      </c>
      <c r="P26" s="31" t="str">
        <f>IF(AND($A26&lt;P$25,VLOOKUP(P$25,Datos32[],8,0)&lt;&gt;"",VLOOKUP($A26,Datos32[],8,0)&lt;&gt;""),(VLOOKUP(P$25,Datos32[],6,0)*VLOOKUP(P$25,Datos32[],8,0)-VLOOKUP($A26,Datos32[],6,0)*VLOOKUP($A26,Datos32[],8,0)-VLOOKUP(P$25,Datos32[],7,0)+VLOOKUP($A26,Datos32[],7,0))/(VLOOKUP(P$25,Datos32[],8,0)-VLOOKUP($A26,Datos32[],8,0)),"")</f>
        <v/>
      </c>
      <c r="Q26" s="31" t="str">
        <f>IF(AND($A26&lt;Q$25,VLOOKUP(Q$25,Datos32[],8,0)&lt;&gt;"",VLOOKUP($A26,Datos32[],8,0)&lt;&gt;""),(VLOOKUP(Q$25,Datos32[],6,0)*VLOOKUP(Q$25,Datos32[],8,0)-VLOOKUP($A26,Datos32[],6,0)*VLOOKUP($A26,Datos32[],8,0)-VLOOKUP(Q$25,Datos32[],7,0)+VLOOKUP($A26,Datos32[],7,0))/(VLOOKUP(Q$25,Datos32[],8,0)-VLOOKUP($A26,Datos32[],8,0)),"")</f>
        <v/>
      </c>
      <c r="S26" s="8">
        <v>1</v>
      </c>
      <c r="T26" s="34" t="str">
        <f t="shared" ref="T26:T41" si="1">IF(B26&lt;&gt;"",IF(ABS(B26-promedio_x)&lt;=(umbral_x),B26,""),"")</f>
        <v/>
      </c>
      <c r="U26" s="35">
        <f t="shared" ref="U26:U41" si="2">IF(C26&lt;&gt;"",IF(ABS(C26-promedio_x)&lt;=(umbral_x),C26,""),"")</f>
        <v>1403.6404686765595</v>
      </c>
      <c r="V26" s="35">
        <f t="shared" ref="V26:V41" si="3">IF(D26&lt;&gt;"",IF(ABS(D26-promedio_x)&lt;=(umbral_x),D26,""),"")</f>
        <v>1402.3084795321638</v>
      </c>
      <c r="W26" s="35">
        <f t="shared" ref="W26:W41" si="4">IF(E26&lt;&gt;"",IF(ABS(E26-promedio_x)&lt;=(umbral_x),E26,""),"")</f>
        <v>1399.6997355469036</v>
      </c>
      <c r="X26" s="35" t="str">
        <f t="shared" ref="X26:X41" si="5">IF(F26&lt;&gt;"",IF(ABS(F26-promedio_x)&lt;=(umbral_x),F26,""),"")</f>
        <v/>
      </c>
      <c r="Y26" s="35" t="str">
        <f t="shared" ref="Y26:Y41" si="6">IF(G26&lt;&gt;"",IF(ABS(G26-promedio_x)&lt;=(umbral_x),G26,""),"")</f>
        <v/>
      </c>
      <c r="Z26" s="35" t="str">
        <f t="shared" ref="Z26:Z41" si="7">IF(H26&lt;&gt;"",IF(ABS(H26-promedio_x)&lt;=(umbral_x),H26,""),"")</f>
        <v/>
      </c>
      <c r="AA26" s="35" t="str">
        <f t="shared" ref="AA26:AA41" si="8">IF(I26&lt;&gt;"",IF(ABS(I26-promedio_x)&lt;=(umbral_x),I26,""),"")</f>
        <v/>
      </c>
      <c r="AB26" s="35" t="str">
        <f t="shared" ref="AB26:AB41" si="9">IF(J26&lt;&gt;"",IF(ABS(J26-promedio_x)&lt;=(umbral_x),J26,""),"")</f>
        <v/>
      </c>
      <c r="AC26" s="35" t="str">
        <f t="shared" ref="AC26:AC41" si="10">IF(K26&lt;&gt;"",IF(ABS(K26-promedio_x)&lt;=(umbral_x),K26,""),"")</f>
        <v/>
      </c>
      <c r="AD26" s="35" t="str">
        <f t="shared" ref="AD26:AD41" si="11">IF(L26&lt;&gt;"",IF(ABS(L26-promedio_x)&lt;=(umbral_x),L26,""),"")</f>
        <v/>
      </c>
      <c r="AE26" s="35" t="str">
        <f t="shared" ref="AE26:AE41" si="12">IF(M26&lt;&gt;"",IF(ABS(M26-promedio_x)&lt;=(umbral_x),M26,""),"")</f>
        <v/>
      </c>
      <c r="AF26" s="35" t="str">
        <f t="shared" ref="AF26:AF41" si="13">IF(N26&lt;&gt;"",IF(ABS(N26-promedio_x)&lt;=(umbral_x),N26,""),"")</f>
        <v/>
      </c>
      <c r="AG26" s="35" t="str">
        <f t="shared" ref="AG26:AG41" si="14">IF(O26&lt;&gt;"",IF(ABS(O26-promedio_x)&lt;=(umbral_x),O26,""),"")</f>
        <v/>
      </c>
      <c r="AH26" s="35" t="str">
        <f t="shared" ref="AH26:AH41" si="15">IF(P26&lt;&gt;"",IF(ABS(P26-promedio_x)&lt;=(umbral_x),P26,""),"")</f>
        <v/>
      </c>
      <c r="AI26" s="35" t="str">
        <f t="shared" ref="AI26:AI41" si="16">IF(Q26&lt;&gt;"",IF(ABS(Q26-promedio_x)&lt;=(umbral_x),Q26,""),"")</f>
        <v/>
      </c>
    </row>
    <row r="27" spans="1:35" x14ac:dyDescent="0.25">
      <c r="A27" s="9">
        <v>2</v>
      </c>
      <c r="B27" s="32" t="str">
        <f>IF(AND($A27&lt;B$25,VLOOKUP(B$25,Datos32[],8,0)&lt;&gt;"",VLOOKUP($A27,Datos32[],8,0)&lt;&gt;""),(VLOOKUP(B$25,Datos32[],6,0)*VLOOKUP(B$25,Datos32[],8,0)-VLOOKUP($A27,Datos32[],6,0)*VLOOKUP($A27,Datos32[],8,0)-VLOOKUP(B$25,Datos32[],7,0)+VLOOKUP($A27,Datos32[],7,0))/(VLOOKUP(B$25,Datos32[],8,0)-VLOOKUP($A27,Datos32[],8,0)),"")</f>
        <v/>
      </c>
      <c r="C27" s="33" t="str">
        <f>IF(AND($A27&lt;C$25,VLOOKUP(C$25,Datos32[],8,0)&lt;&gt;"",VLOOKUP($A27,Datos32[],8,0)&lt;&gt;""),(VLOOKUP(C$25,Datos32[],6,0)*VLOOKUP(C$25,Datos32[],8,0)-VLOOKUP($A27,Datos32[],6,0)*VLOOKUP($A27,Datos32[],8,0)-VLOOKUP(C$25,Datos32[],7,0)+VLOOKUP($A27,Datos32[],7,0))/(VLOOKUP(C$25,Datos32[],8,0)-VLOOKUP($A27,Datos32[],8,0)),"")</f>
        <v/>
      </c>
      <c r="D27" s="33">
        <f>IF(AND($A27&lt;D$25,VLOOKUP(D$25,Datos32[],8,0)&lt;&gt;"",VLOOKUP($A27,Datos32[],8,0)&lt;&gt;""),(VLOOKUP(D$25,Datos32[],6,0)*VLOOKUP(D$25,Datos32[],8,0)-VLOOKUP($A27,Datos32[],6,0)*VLOOKUP($A27,Datos32[],8,0)-VLOOKUP(D$25,Datos32[],7,0)+VLOOKUP($A27,Datos32[],7,0))/(VLOOKUP(D$25,Datos32[],8,0)-VLOOKUP($A27,Datos32[],8,0)),"")</f>
        <v>1408.4474768280122</v>
      </c>
      <c r="E27" s="33">
        <f>IF(AND($A27&lt;E$25,VLOOKUP(E$25,Datos32[],8,0)&lt;&gt;"",VLOOKUP($A27,Datos32[],8,0)&lt;&gt;""),(VLOOKUP(E$25,Datos32[],6,0)*VLOOKUP(E$25,Datos32[],8,0)-VLOOKUP($A27,Datos32[],6,0)*VLOOKUP($A27,Datos32[],8,0)-VLOOKUP(E$25,Datos32[],7,0)+VLOOKUP($A27,Datos32[],7,0))/(VLOOKUP(E$25,Datos32[],8,0)-VLOOKUP($A27,Datos32[],8,0)),"")</f>
        <v>1390.5702755584539</v>
      </c>
      <c r="F27" s="33">
        <f>IF(AND($A27&lt;F$25,VLOOKUP(F$25,Datos32[],8,0)&lt;&gt;"",VLOOKUP($A27,Datos32[],8,0)&lt;&gt;""),(VLOOKUP(F$25,Datos32[],6,0)*VLOOKUP(F$25,Datos32[],8,0)-VLOOKUP($A27,Datos32[],6,0)*VLOOKUP($A27,Datos32[],8,0)-VLOOKUP(F$25,Datos32[],7,0)+VLOOKUP($A27,Datos32[],7,0))/(VLOOKUP(F$25,Datos32[],8,0)-VLOOKUP($A27,Datos32[],8,0)),"")</f>
        <v>1402.9782876923603</v>
      </c>
      <c r="G27" s="33" t="str">
        <f>IF(AND($A27&lt;G$25,VLOOKUP(G$25,Datos32[],8,0)&lt;&gt;"",VLOOKUP($A27,Datos32[],8,0)&lt;&gt;""),(VLOOKUP(G$25,Datos32[],6,0)*VLOOKUP(G$25,Datos32[],8,0)-VLOOKUP($A27,Datos32[],6,0)*VLOOKUP($A27,Datos32[],8,0)-VLOOKUP(G$25,Datos32[],7,0)+VLOOKUP($A27,Datos32[],7,0))/(VLOOKUP(G$25,Datos32[],8,0)-VLOOKUP($A27,Datos32[],8,0)),"")</f>
        <v/>
      </c>
      <c r="H27" s="33" t="str">
        <f>IF(AND($A27&lt;H$25,VLOOKUP(H$25,Datos32[],8,0)&lt;&gt;"",VLOOKUP($A27,Datos32[],8,0)&lt;&gt;""),(VLOOKUP(H$25,Datos32[],6,0)*VLOOKUP(H$25,Datos32[],8,0)-VLOOKUP($A27,Datos32[],6,0)*VLOOKUP($A27,Datos32[],8,0)-VLOOKUP(H$25,Datos32[],7,0)+VLOOKUP($A27,Datos32[],7,0))/(VLOOKUP(H$25,Datos32[],8,0)-VLOOKUP($A27,Datos32[],8,0)),"")</f>
        <v/>
      </c>
      <c r="I27" s="33" t="str">
        <f>IF(AND($A27&lt;I$25,VLOOKUP(I$25,Datos32[],8,0)&lt;&gt;"",VLOOKUP($A27,Datos32[],8,0)&lt;&gt;""),(VLOOKUP(I$25,Datos32[],6,0)*VLOOKUP(I$25,Datos32[],8,0)-VLOOKUP($A27,Datos32[],6,0)*VLOOKUP($A27,Datos32[],8,0)-VLOOKUP(I$25,Datos32[],7,0)+VLOOKUP($A27,Datos32[],7,0))/(VLOOKUP(I$25,Datos32[],8,0)-VLOOKUP($A27,Datos32[],8,0)),"")</f>
        <v/>
      </c>
      <c r="J27" s="33" t="str">
        <f>IF(AND($A27&lt;J$25,VLOOKUP(J$25,Datos32[],8,0)&lt;&gt;"",VLOOKUP($A27,Datos32[],8,0)&lt;&gt;""),(VLOOKUP(J$25,Datos32[],6,0)*VLOOKUP(J$25,Datos32[],8,0)-VLOOKUP($A27,Datos32[],6,0)*VLOOKUP($A27,Datos32[],8,0)-VLOOKUP(J$25,Datos32[],7,0)+VLOOKUP($A27,Datos32[],7,0))/(VLOOKUP(J$25,Datos32[],8,0)-VLOOKUP($A27,Datos32[],8,0)),"")</f>
        <v/>
      </c>
      <c r="K27" s="33" t="str">
        <f>IF(AND($A27&lt;K$25,VLOOKUP(K$25,Datos32[],8,0)&lt;&gt;"",VLOOKUP($A27,Datos32[],8,0)&lt;&gt;""),(VLOOKUP(K$25,Datos32[],6,0)*VLOOKUP(K$25,Datos32[],8,0)-VLOOKUP($A27,Datos32[],6,0)*VLOOKUP($A27,Datos32[],8,0)-VLOOKUP(K$25,Datos32[],7,0)+VLOOKUP($A27,Datos32[],7,0))/(VLOOKUP(K$25,Datos32[],8,0)-VLOOKUP($A27,Datos32[],8,0)),"")</f>
        <v/>
      </c>
      <c r="L27" s="33" t="str">
        <f>IF(AND($A27&lt;L$25,VLOOKUP(L$25,Datos32[],8,0)&lt;&gt;"",VLOOKUP($A27,Datos32[],8,0)&lt;&gt;""),(VLOOKUP(L$25,Datos32[],6,0)*VLOOKUP(L$25,Datos32[],8,0)-VLOOKUP($A27,Datos32[],6,0)*VLOOKUP($A27,Datos32[],8,0)-VLOOKUP(L$25,Datos32[],7,0)+VLOOKUP($A27,Datos32[],7,0))/(VLOOKUP(L$25,Datos32[],8,0)-VLOOKUP($A27,Datos32[],8,0)),"")</f>
        <v/>
      </c>
      <c r="M27" s="33" t="str">
        <f>IF(AND($A27&lt;M$25,VLOOKUP(M$25,Datos32[],8,0)&lt;&gt;"",VLOOKUP($A27,Datos32[],8,0)&lt;&gt;""),(VLOOKUP(M$25,Datos32[],6,0)*VLOOKUP(M$25,Datos32[],8,0)-VLOOKUP($A27,Datos32[],6,0)*VLOOKUP($A27,Datos32[],8,0)-VLOOKUP(M$25,Datos32[],7,0)+VLOOKUP($A27,Datos32[],7,0))/(VLOOKUP(M$25,Datos32[],8,0)-VLOOKUP($A27,Datos32[],8,0)),"")</f>
        <v/>
      </c>
      <c r="N27" s="33" t="str">
        <f>IF(AND($A27&lt;N$25,VLOOKUP(N$25,Datos32[],8,0)&lt;&gt;"",VLOOKUP($A27,Datos32[],8,0)&lt;&gt;""),(VLOOKUP(N$25,Datos32[],6,0)*VLOOKUP(N$25,Datos32[],8,0)-VLOOKUP($A27,Datos32[],6,0)*VLOOKUP($A27,Datos32[],8,0)-VLOOKUP(N$25,Datos32[],7,0)+VLOOKUP($A27,Datos32[],7,0))/(VLOOKUP(N$25,Datos32[],8,0)-VLOOKUP($A27,Datos32[],8,0)),"")</f>
        <v/>
      </c>
      <c r="O27" s="33" t="str">
        <f>IF(AND($A27&lt;O$25,VLOOKUP(O$25,Datos32[],8,0)&lt;&gt;"",VLOOKUP($A27,Datos32[],8,0)&lt;&gt;""),(VLOOKUP(O$25,Datos32[],6,0)*VLOOKUP(O$25,Datos32[],8,0)-VLOOKUP($A27,Datos32[],6,0)*VLOOKUP($A27,Datos32[],8,0)-VLOOKUP(O$25,Datos32[],7,0)+VLOOKUP($A27,Datos32[],7,0))/(VLOOKUP(O$25,Datos32[],8,0)-VLOOKUP($A27,Datos32[],8,0)),"")</f>
        <v/>
      </c>
      <c r="P27" s="33" t="str">
        <f>IF(AND($A27&lt;P$25,VLOOKUP(P$25,Datos32[],8,0)&lt;&gt;"",VLOOKUP($A27,Datos32[],8,0)&lt;&gt;""),(VLOOKUP(P$25,Datos32[],6,0)*VLOOKUP(P$25,Datos32[],8,0)-VLOOKUP($A27,Datos32[],6,0)*VLOOKUP($A27,Datos32[],8,0)-VLOOKUP(P$25,Datos32[],7,0)+VLOOKUP($A27,Datos32[],7,0))/(VLOOKUP(P$25,Datos32[],8,0)-VLOOKUP($A27,Datos32[],8,0)),"")</f>
        <v/>
      </c>
      <c r="Q27" s="33" t="str">
        <f>IF(AND($A27&lt;Q$25,VLOOKUP(Q$25,Datos32[],8,0)&lt;&gt;"",VLOOKUP($A27,Datos32[],8,0)&lt;&gt;""),(VLOOKUP(Q$25,Datos32[],6,0)*VLOOKUP(Q$25,Datos32[],8,0)-VLOOKUP($A27,Datos32[],6,0)*VLOOKUP($A27,Datos32[],8,0)-VLOOKUP(Q$25,Datos32[],7,0)+VLOOKUP($A27,Datos32[],7,0))/(VLOOKUP(Q$25,Datos32[],8,0)-VLOOKUP($A27,Datos32[],8,0)),"")</f>
        <v/>
      </c>
      <c r="S27" s="9">
        <v>2</v>
      </c>
      <c r="T27" s="36" t="str">
        <f t="shared" si="1"/>
        <v/>
      </c>
      <c r="U27" s="37" t="str">
        <f t="shared" si="2"/>
        <v/>
      </c>
      <c r="V27" s="37" t="str">
        <f t="shared" si="3"/>
        <v/>
      </c>
      <c r="W27" s="37" t="str">
        <f t="shared" si="4"/>
        <v/>
      </c>
      <c r="X27" s="37">
        <f t="shared" si="5"/>
        <v>1402.9782876923603</v>
      </c>
      <c r="Y27" s="37" t="str">
        <f t="shared" si="6"/>
        <v/>
      </c>
      <c r="Z27" s="37" t="str">
        <f t="shared" si="7"/>
        <v/>
      </c>
      <c r="AA27" s="37" t="str">
        <f t="shared" si="8"/>
        <v/>
      </c>
      <c r="AB27" s="37" t="str">
        <f t="shared" si="9"/>
        <v/>
      </c>
      <c r="AC27" s="37" t="str">
        <f t="shared" si="10"/>
        <v/>
      </c>
      <c r="AD27" s="37" t="str">
        <f t="shared" si="11"/>
        <v/>
      </c>
      <c r="AE27" s="37" t="str">
        <f t="shared" si="12"/>
        <v/>
      </c>
      <c r="AF27" s="37" t="str">
        <f t="shared" si="13"/>
        <v/>
      </c>
      <c r="AG27" s="37" t="str">
        <f t="shared" si="14"/>
        <v/>
      </c>
      <c r="AH27" s="37" t="str">
        <f t="shared" si="15"/>
        <v/>
      </c>
      <c r="AI27" s="37" t="str">
        <f t="shared" si="16"/>
        <v/>
      </c>
    </row>
    <row r="28" spans="1:35" x14ac:dyDescent="0.25">
      <c r="A28" s="9">
        <v>3</v>
      </c>
      <c r="B28" s="32" t="str">
        <f>IF(AND($A28&lt;B$25,VLOOKUP(B$25,Datos32[],8,0)&lt;&gt;"",VLOOKUP($A28,Datos32[],8,0)&lt;&gt;""),(VLOOKUP(B$25,Datos32[],6,0)*VLOOKUP(B$25,Datos32[],8,0)-VLOOKUP($A28,Datos32[],6,0)*VLOOKUP($A28,Datos32[],8,0)-VLOOKUP(B$25,Datos32[],7,0)+VLOOKUP($A28,Datos32[],7,0))/(VLOOKUP(B$25,Datos32[],8,0)-VLOOKUP($A28,Datos32[],8,0)),"")</f>
        <v/>
      </c>
      <c r="C28" s="33" t="str">
        <f>IF(AND($A28&lt;C$25,VLOOKUP(C$25,Datos32[],8,0)&lt;&gt;"",VLOOKUP($A28,Datos32[],8,0)&lt;&gt;""),(VLOOKUP(C$25,Datos32[],6,0)*VLOOKUP(C$25,Datos32[],8,0)-VLOOKUP($A28,Datos32[],6,0)*VLOOKUP($A28,Datos32[],8,0)-VLOOKUP(C$25,Datos32[],7,0)+VLOOKUP($A28,Datos32[],7,0))/(VLOOKUP(C$25,Datos32[],8,0)-VLOOKUP($A28,Datos32[],8,0)),"")</f>
        <v/>
      </c>
      <c r="D28" s="33" t="str">
        <f>IF(AND($A28&lt;D$25,VLOOKUP(D$25,Datos32[],8,0)&lt;&gt;"",VLOOKUP($A28,Datos32[],8,0)&lt;&gt;""),(VLOOKUP(D$25,Datos32[],6,0)*VLOOKUP(D$25,Datos32[],8,0)-VLOOKUP($A28,Datos32[],6,0)*VLOOKUP($A28,Datos32[],8,0)-VLOOKUP(D$25,Datos32[],7,0)+VLOOKUP($A28,Datos32[],7,0))/(VLOOKUP(D$25,Datos32[],8,0)-VLOOKUP($A28,Datos32[],8,0)),"")</f>
        <v/>
      </c>
      <c r="E28" s="33">
        <f>IF(AND($A28&lt;E$25,VLOOKUP(E$25,Datos32[],8,0)&lt;&gt;"",VLOOKUP($A28,Datos32[],8,0)&lt;&gt;""),(VLOOKUP(E$25,Datos32[],6,0)*VLOOKUP(E$25,Datos32[],8,0)-VLOOKUP($A28,Datos32[],6,0)*VLOOKUP($A28,Datos32[],8,0)-VLOOKUP(E$25,Datos32[],7,0)+VLOOKUP($A28,Datos32[],7,0))/(VLOOKUP(E$25,Datos32[],8,0)-VLOOKUP($A28,Datos32[],8,0)),"")</f>
        <v>1396.5504123949738</v>
      </c>
      <c r="F28" s="33">
        <f>IF(AND($A28&lt;F$25,VLOOKUP(F$25,Datos32[],8,0)&lt;&gt;"",VLOOKUP($A28,Datos32[],8,0)&lt;&gt;""),(VLOOKUP(F$25,Datos32[],6,0)*VLOOKUP(F$25,Datos32[],8,0)-VLOOKUP($A28,Datos32[],6,0)*VLOOKUP($A28,Datos32[],8,0)-VLOOKUP(F$25,Datos32[],7,0)+VLOOKUP($A28,Datos32[],7,0))/(VLOOKUP(F$25,Datos32[],8,0)-VLOOKUP($A28,Datos32[],8,0)),"")</f>
        <v>1399.5441141498216</v>
      </c>
      <c r="G28" s="33" t="str">
        <f>IF(AND($A28&lt;G$25,VLOOKUP(G$25,Datos32[],8,0)&lt;&gt;"",VLOOKUP($A28,Datos32[],8,0)&lt;&gt;""),(VLOOKUP(G$25,Datos32[],6,0)*VLOOKUP(G$25,Datos32[],8,0)-VLOOKUP($A28,Datos32[],6,0)*VLOOKUP($A28,Datos32[],8,0)-VLOOKUP(G$25,Datos32[],7,0)+VLOOKUP($A28,Datos32[],7,0))/(VLOOKUP(G$25,Datos32[],8,0)-VLOOKUP($A28,Datos32[],8,0)),"")</f>
        <v/>
      </c>
      <c r="H28" s="33" t="str">
        <f>IF(AND($A28&lt;H$25,VLOOKUP(H$25,Datos32[],8,0)&lt;&gt;"",VLOOKUP($A28,Datos32[],8,0)&lt;&gt;""),(VLOOKUP(H$25,Datos32[],6,0)*VLOOKUP(H$25,Datos32[],8,0)-VLOOKUP($A28,Datos32[],6,0)*VLOOKUP($A28,Datos32[],8,0)-VLOOKUP(H$25,Datos32[],7,0)+VLOOKUP($A28,Datos32[],7,0))/(VLOOKUP(H$25,Datos32[],8,0)-VLOOKUP($A28,Datos32[],8,0)),"")</f>
        <v/>
      </c>
      <c r="I28" s="33" t="str">
        <f>IF(AND($A28&lt;I$25,VLOOKUP(I$25,Datos32[],8,0)&lt;&gt;"",VLOOKUP($A28,Datos32[],8,0)&lt;&gt;""),(VLOOKUP(I$25,Datos32[],6,0)*VLOOKUP(I$25,Datos32[],8,0)-VLOOKUP($A28,Datos32[],6,0)*VLOOKUP($A28,Datos32[],8,0)-VLOOKUP(I$25,Datos32[],7,0)+VLOOKUP($A28,Datos32[],7,0))/(VLOOKUP(I$25,Datos32[],8,0)-VLOOKUP($A28,Datos32[],8,0)),"")</f>
        <v/>
      </c>
      <c r="J28" s="33" t="str">
        <f>IF(AND($A28&lt;J$25,VLOOKUP(J$25,Datos32[],8,0)&lt;&gt;"",VLOOKUP($A28,Datos32[],8,0)&lt;&gt;""),(VLOOKUP(J$25,Datos32[],6,0)*VLOOKUP(J$25,Datos32[],8,0)-VLOOKUP($A28,Datos32[],6,0)*VLOOKUP($A28,Datos32[],8,0)-VLOOKUP(J$25,Datos32[],7,0)+VLOOKUP($A28,Datos32[],7,0))/(VLOOKUP(J$25,Datos32[],8,0)-VLOOKUP($A28,Datos32[],8,0)),"")</f>
        <v/>
      </c>
      <c r="K28" s="33" t="str">
        <f>IF(AND($A28&lt;K$25,VLOOKUP(K$25,Datos32[],8,0)&lt;&gt;"",VLOOKUP($A28,Datos32[],8,0)&lt;&gt;""),(VLOOKUP(K$25,Datos32[],6,0)*VLOOKUP(K$25,Datos32[],8,0)-VLOOKUP($A28,Datos32[],6,0)*VLOOKUP($A28,Datos32[],8,0)-VLOOKUP(K$25,Datos32[],7,0)+VLOOKUP($A28,Datos32[],7,0))/(VLOOKUP(K$25,Datos32[],8,0)-VLOOKUP($A28,Datos32[],8,0)),"")</f>
        <v/>
      </c>
      <c r="L28" s="33" t="str">
        <f>IF(AND($A28&lt;L$25,VLOOKUP(L$25,Datos32[],8,0)&lt;&gt;"",VLOOKUP($A28,Datos32[],8,0)&lt;&gt;""),(VLOOKUP(L$25,Datos32[],6,0)*VLOOKUP(L$25,Datos32[],8,0)-VLOOKUP($A28,Datos32[],6,0)*VLOOKUP($A28,Datos32[],8,0)-VLOOKUP(L$25,Datos32[],7,0)+VLOOKUP($A28,Datos32[],7,0))/(VLOOKUP(L$25,Datos32[],8,0)-VLOOKUP($A28,Datos32[],8,0)),"")</f>
        <v/>
      </c>
      <c r="M28" s="33" t="str">
        <f>IF(AND($A28&lt;M$25,VLOOKUP(M$25,Datos32[],8,0)&lt;&gt;"",VLOOKUP($A28,Datos32[],8,0)&lt;&gt;""),(VLOOKUP(M$25,Datos32[],6,0)*VLOOKUP(M$25,Datos32[],8,0)-VLOOKUP($A28,Datos32[],6,0)*VLOOKUP($A28,Datos32[],8,0)-VLOOKUP(M$25,Datos32[],7,0)+VLOOKUP($A28,Datos32[],7,0))/(VLOOKUP(M$25,Datos32[],8,0)-VLOOKUP($A28,Datos32[],8,0)),"")</f>
        <v/>
      </c>
      <c r="N28" s="33" t="str">
        <f>IF(AND($A28&lt;N$25,VLOOKUP(N$25,Datos32[],8,0)&lt;&gt;"",VLOOKUP($A28,Datos32[],8,0)&lt;&gt;""),(VLOOKUP(N$25,Datos32[],6,0)*VLOOKUP(N$25,Datos32[],8,0)-VLOOKUP($A28,Datos32[],6,0)*VLOOKUP($A28,Datos32[],8,0)-VLOOKUP(N$25,Datos32[],7,0)+VLOOKUP($A28,Datos32[],7,0))/(VLOOKUP(N$25,Datos32[],8,0)-VLOOKUP($A28,Datos32[],8,0)),"")</f>
        <v/>
      </c>
      <c r="O28" s="33" t="str">
        <f>IF(AND($A28&lt;O$25,VLOOKUP(O$25,Datos32[],8,0)&lt;&gt;"",VLOOKUP($A28,Datos32[],8,0)&lt;&gt;""),(VLOOKUP(O$25,Datos32[],6,0)*VLOOKUP(O$25,Datos32[],8,0)-VLOOKUP($A28,Datos32[],6,0)*VLOOKUP($A28,Datos32[],8,0)-VLOOKUP(O$25,Datos32[],7,0)+VLOOKUP($A28,Datos32[],7,0))/(VLOOKUP(O$25,Datos32[],8,0)-VLOOKUP($A28,Datos32[],8,0)),"")</f>
        <v/>
      </c>
      <c r="P28" s="33" t="str">
        <f>IF(AND($A28&lt;P$25,VLOOKUP(P$25,Datos32[],8,0)&lt;&gt;"",VLOOKUP($A28,Datos32[],8,0)&lt;&gt;""),(VLOOKUP(P$25,Datos32[],6,0)*VLOOKUP(P$25,Datos32[],8,0)-VLOOKUP($A28,Datos32[],6,0)*VLOOKUP($A28,Datos32[],8,0)-VLOOKUP(P$25,Datos32[],7,0)+VLOOKUP($A28,Datos32[],7,0))/(VLOOKUP(P$25,Datos32[],8,0)-VLOOKUP($A28,Datos32[],8,0)),"")</f>
        <v/>
      </c>
      <c r="Q28" s="33" t="str">
        <f>IF(AND($A28&lt;Q$25,VLOOKUP(Q$25,Datos32[],8,0)&lt;&gt;"",VLOOKUP($A28,Datos32[],8,0)&lt;&gt;""),(VLOOKUP(Q$25,Datos32[],6,0)*VLOOKUP(Q$25,Datos32[],8,0)-VLOOKUP($A28,Datos32[],6,0)*VLOOKUP($A28,Datos32[],8,0)-VLOOKUP(Q$25,Datos32[],7,0)+VLOOKUP($A28,Datos32[],7,0))/(VLOOKUP(Q$25,Datos32[],8,0)-VLOOKUP($A28,Datos32[],8,0)),"")</f>
        <v/>
      </c>
      <c r="S28" s="9">
        <v>3</v>
      </c>
      <c r="T28" s="36" t="str">
        <f t="shared" si="1"/>
        <v/>
      </c>
      <c r="U28" s="37" t="str">
        <f t="shared" si="2"/>
        <v/>
      </c>
      <c r="V28" s="37" t="str">
        <f t="shared" si="3"/>
        <v/>
      </c>
      <c r="W28" s="37" t="str">
        <f t="shared" si="4"/>
        <v/>
      </c>
      <c r="X28" s="37">
        <f t="shared" si="5"/>
        <v>1399.5441141498216</v>
      </c>
      <c r="Y28" s="37" t="str">
        <f t="shared" si="6"/>
        <v/>
      </c>
      <c r="Z28" s="37" t="str">
        <f t="shared" si="7"/>
        <v/>
      </c>
      <c r="AA28" s="37" t="str">
        <f t="shared" si="8"/>
        <v/>
      </c>
      <c r="AB28" s="37" t="str">
        <f t="shared" si="9"/>
        <v/>
      </c>
      <c r="AC28" s="37" t="str">
        <f t="shared" si="10"/>
        <v/>
      </c>
      <c r="AD28" s="37" t="str">
        <f t="shared" si="11"/>
        <v/>
      </c>
      <c r="AE28" s="37" t="str">
        <f t="shared" si="12"/>
        <v/>
      </c>
      <c r="AF28" s="37" t="str">
        <f t="shared" si="13"/>
        <v/>
      </c>
      <c r="AG28" s="37" t="str">
        <f t="shared" si="14"/>
        <v/>
      </c>
      <c r="AH28" s="37" t="str">
        <f t="shared" si="15"/>
        <v/>
      </c>
      <c r="AI28" s="37" t="str">
        <f t="shared" si="16"/>
        <v/>
      </c>
    </row>
    <row r="29" spans="1:35" x14ac:dyDescent="0.25">
      <c r="A29" s="9">
        <v>4</v>
      </c>
      <c r="B29" s="32" t="str">
        <f>IF(AND($A29&lt;B$25,VLOOKUP(B$25,Datos32[],8,0)&lt;&gt;"",VLOOKUP($A29,Datos32[],8,0)&lt;&gt;""),(VLOOKUP(B$25,Datos32[],6,0)*VLOOKUP(B$25,Datos32[],8,0)-VLOOKUP($A29,Datos32[],6,0)*VLOOKUP($A29,Datos32[],8,0)-VLOOKUP(B$25,Datos32[],7,0)+VLOOKUP($A29,Datos32[],7,0))/(VLOOKUP(B$25,Datos32[],8,0)-VLOOKUP($A29,Datos32[],8,0)),"")</f>
        <v/>
      </c>
      <c r="C29" s="33" t="str">
        <f>IF(AND($A29&lt;C$25,VLOOKUP(C$25,Datos32[],8,0)&lt;&gt;"",VLOOKUP($A29,Datos32[],8,0)&lt;&gt;""),(VLOOKUP(C$25,Datos32[],6,0)*VLOOKUP(C$25,Datos32[],8,0)-VLOOKUP($A29,Datos32[],6,0)*VLOOKUP($A29,Datos32[],8,0)-VLOOKUP(C$25,Datos32[],7,0)+VLOOKUP($A29,Datos32[],7,0))/(VLOOKUP(C$25,Datos32[],8,0)-VLOOKUP($A29,Datos32[],8,0)),"")</f>
        <v/>
      </c>
      <c r="D29" s="33" t="str">
        <f>IF(AND($A29&lt;D$25,VLOOKUP(D$25,Datos32[],8,0)&lt;&gt;"",VLOOKUP($A29,Datos32[],8,0)&lt;&gt;""),(VLOOKUP(D$25,Datos32[],6,0)*VLOOKUP(D$25,Datos32[],8,0)-VLOOKUP($A29,Datos32[],6,0)*VLOOKUP($A29,Datos32[],8,0)-VLOOKUP(D$25,Datos32[],7,0)+VLOOKUP($A29,Datos32[],7,0))/(VLOOKUP(D$25,Datos32[],8,0)-VLOOKUP($A29,Datos32[],8,0)),"")</f>
        <v/>
      </c>
      <c r="E29" s="33" t="str">
        <f>IF(AND($A29&lt;E$25,VLOOKUP(E$25,Datos32[],8,0)&lt;&gt;"",VLOOKUP($A29,Datos32[],8,0)&lt;&gt;""),(VLOOKUP(E$25,Datos32[],6,0)*VLOOKUP(E$25,Datos32[],8,0)-VLOOKUP($A29,Datos32[],6,0)*VLOOKUP($A29,Datos32[],8,0)-VLOOKUP(E$25,Datos32[],7,0)+VLOOKUP($A29,Datos32[],7,0))/(VLOOKUP(E$25,Datos32[],8,0)-VLOOKUP($A29,Datos32[],8,0)),"")</f>
        <v/>
      </c>
      <c r="F29" s="33">
        <f>IF(AND($A29&lt;F$25,VLOOKUP(F$25,Datos32[],8,0)&lt;&gt;"",VLOOKUP($A29,Datos32[],8,0)&lt;&gt;""),(VLOOKUP(F$25,Datos32[],6,0)*VLOOKUP(F$25,Datos32[],8,0)-VLOOKUP($A29,Datos32[],6,0)*VLOOKUP($A29,Datos32[],8,0)-VLOOKUP(F$25,Datos32[],7,0)+VLOOKUP($A29,Datos32[],7,0))/(VLOOKUP(F$25,Datos32[],8,0)-VLOOKUP($A29,Datos32[],8,0)),"")</f>
        <v>1397.590939464812</v>
      </c>
      <c r="G29" s="33" t="str">
        <f>IF(AND($A29&lt;G$25,VLOOKUP(G$25,Datos32[],8,0)&lt;&gt;"",VLOOKUP($A29,Datos32[],8,0)&lt;&gt;""),(VLOOKUP(G$25,Datos32[],6,0)*VLOOKUP(G$25,Datos32[],8,0)-VLOOKUP($A29,Datos32[],6,0)*VLOOKUP($A29,Datos32[],8,0)-VLOOKUP(G$25,Datos32[],7,0)+VLOOKUP($A29,Datos32[],7,0))/(VLOOKUP(G$25,Datos32[],8,0)-VLOOKUP($A29,Datos32[],8,0)),"")</f>
        <v/>
      </c>
      <c r="H29" s="33" t="str">
        <f>IF(AND($A29&lt;H$25,VLOOKUP(H$25,Datos32[],8,0)&lt;&gt;"",VLOOKUP($A29,Datos32[],8,0)&lt;&gt;""),(VLOOKUP(H$25,Datos32[],6,0)*VLOOKUP(H$25,Datos32[],8,0)-VLOOKUP($A29,Datos32[],6,0)*VLOOKUP($A29,Datos32[],8,0)-VLOOKUP(H$25,Datos32[],7,0)+VLOOKUP($A29,Datos32[],7,0))/(VLOOKUP(H$25,Datos32[],8,0)-VLOOKUP($A29,Datos32[],8,0)),"")</f>
        <v/>
      </c>
      <c r="I29" s="33" t="str">
        <f>IF(AND($A29&lt;I$25,VLOOKUP(I$25,Datos32[],8,0)&lt;&gt;"",VLOOKUP($A29,Datos32[],8,0)&lt;&gt;""),(VLOOKUP(I$25,Datos32[],6,0)*VLOOKUP(I$25,Datos32[],8,0)-VLOOKUP($A29,Datos32[],6,0)*VLOOKUP($A29,Datos32[],8,0)-VLOOKUP(I$25,Datos32[],7,0)+VLOOKUP($A29,Datos32[],7,0))/(VLOOKUP(I$25,Datos32[],8,0)-VLOOKUP($A29,Datos32[],8,0)),"")</f>
        <v/>
      </c>
      <c r="J29" s="33" t="str">
        <f>IF(AND($A29&lt;J$25,VLOOKUP(J$25,Datos32[],8,0)&lt;&gt;"",VLOOKUP($A29,Datos32[],8,0)&lt;&gt;""),(VLOOKUP(J$25,Datos32[],6,0)*VLOOKUP(J$25,Datos32[],8,0)-VLOOKUP($A29,Datos32[],6,0)*VLOOKUP($A29,Datos32[],8,0)-VLOOKUP(J$25,Datos32[],7,0)+VLOOKUP($A29,Datos32[],7,0))/(VLOOKUP(J$25,Datos32[],8,0)-VLOOKUP($A29,Datos32[],8,0)),"")</f>
        <v/>
      </c>
      <c r="K29" s="33" t="str">
        <f>IF(AND($A29&lt;K$25,VLOOKUP(K$25,Datos32[],8,0)&lt;&gt;"",VLOOKUP($A29,Datos32[],8,0)&lt;&gt;""),(VLOOKUP(K$25,Datos32[],6,0)*VLOOKUP(K$25,Datos32[],8,0)-VLOOKUP($A29,Datos32[],6,0)*VLOOKUP($A29,Datos32[],8,0)-VLOOKUP(K$25,Datos32[],7,0)+VLOOKUP($A29,Datos32[],7,0))/(VLOOKUP(K$25,Datos32[],8,0)-VLOOKUP($A29,Datos32[],8,0)),"")</f>
        <v/>
      </c>
      <c r="L29" s="33" t="str">
        <f>IF(AND($A29&lt;L$25,VLOOKUP(L$25,Datos32[],8,0)&lt;&gt;"",VLOOKUP($A29,Datos32[],8,0)&lt;&gt;""),(VLOOKUP(L$25,Datos32[],6,0)*VLOOKUP(L$25,Datos32[],8,0)-VLOOKUP($A29,Datos32[],6,0)*VLOOKUP($A29,Datos32[],8,0)-VLOOKUP(L$25,Datos32[],7,0)+VLOOKUP($A29,Datos32[],7,0))/(VLOOKUP(L$25,Datos32[],8,0)-VLOOKUP($A29,Datos32[],8,0)),"")</f>
        <v/>
      </c>
      <c r="M29" s="33" t="str">
        <f>IF(AND($A29&lt;M$25,VLOOKUP(M$25,Datos32[],8,0)&lt;&gt;"",VLOOKUP($A29,Datos32[],8,0)&lt;&gt;""),(VLOOKUP(M$25,Datos32[],6,0)*VLOOKUP(M$25,Datos32[],8,0)-VLOOKUP($A29,Datos32[],6,0)*VLOOKUP($A29,Datos32[],8,0)-VLOOKUP(M$25,Datos32[],7,0)+VLOOKUP($A29,Datos32[],7,0))/(VLOOKUP(M$25,Datos32[],8,0)-VLOOKUP($A29,Datos32[],8,0)),"")</f>
        <v/>
      </c>
      <c r="N29" s="33" t="str">
        <f>IF(AND($A29&lt;N$25,VLOOKUP(N$25,Datos32[],8,0)&lt;&gt;"",VLOOKUP($A29,Datos32[],8,0)&lt;&gt;""),(VLOOKUP(N$25,Datos32[],6,0)*VLOOKUP(N$25,Datos32[],8,0)-VLOOKUP($A29,Datos32[],6,0)*VLOOKUP($A29,Datos32[],8,0)-VLOOKUP(N$25,Datos32[],7,0)+VLOOKUP($A29,Datos32[],7,0))/(VLOOKUP(N$25,Datos32[],8,0)-VLOOKUP($A29,Datos32[],8,0)),"")</f>
        <v/>
      </c>
      <c r="O29" s="33" t="str">
        <f>IF(AND($A29&lt;O$25,VLOOKUP(O$25,Datos32[],8,0)&lt;&gt;"",VLOOKUP($A29,Datos32[],8,0)&lt;&gt;""),(VLOOKUP(O$25,Datos32[],6,0)*VLOOKUP(O$25,Datos32[],8,0)-VLOOKUP($A29,Datos32[],6,0)*VLOOKUP($A29,Datos32[],8,0)-VLOOKUP(O$25,Datos32[],7,0)+VLOOKUP($A29,Datos32[],7,0))/(VLOOKUP(O$25,Datos32[],8,0)-VLOOKUP($A29,Datos32[],8,0)),"")</f>
        <v/>
      </c>
      <c r="P29" s="33" t="str">
        <f>IF(AND($A29&lt;P$25,VLOOKUP(P$25,Datos32[],8,0)&lt;&gt;"",VLOOKUP($A29,Datos32[],8,0)&lt;&gt;""),(VLOOKUP(P$25,Datos32[],6,0)*VLOOKUP(P$25,Datos32[],8,0)-VLOOKUP($A29,Datos32[],6,0)*VLOOKUP($A29,Datos32[],8,0)-VLOOKUP(P$25,Datos32[],7,0)+VLOOKUP($A29,Datos32[],7,0))/(VLOOKUP(P$25,Datos32[],8,0)-VLOOKUP($A29,Datos32[],8,0)),"")</f>
        <v/>
      </c>
      <c r="Q29" s="33" t="str">
        <f>IF(AND($A29&lt;Q$25,VLOOKUP(Q$25,Datos32[],8,0)&lt;&gt;"",VLOOKUP($A29,Datos32[],8,0)&lt;&gt;""),(VLOOKUP(Q$25,Datos32[],6,0)*VLOOKUP(Q$25,Datos32[],8,0)-VLOOKUP($A29,Datos32[],6,0)*VLOOKUP($A29,Datos32[],8,0)-VLOOKUP(Q$25,Datos32[],7,0)+VLOOKUP($A29,Datos32[],7,0))/(VLOOKUP(Q$25,Datos32[],8,0)-VLOOKUP($A29,Datos32[],8,0)),"")</f>
        <v/>
      </c>
      <c r="S29" s="9">
        <v>4</v>
      </c>
      <c r="T29" s="36" t="str">
        <f t="shared" si="1"/>
        <v/>
      </c>
      <c r="U29" s="37" t="str">
        <f t="shared" si="2"/>
        <v/>
      </c>
      <c r="V29" s="37" t="str">
        <f t="shared" si="3"/>
        <v/>
      </c>
      <c r="W29" s="37" t="str">
        <f t="shared" si="4"/>
        <v/>
      </c>
      <c r="X29" s="37" t="str">
        <f t="shared" si="5"/>
        <v/>
      </c>
      <c r="Y29" s="37" t="str">
        <f t="shared" si="6"/>
        <v/>
      </c>
      <c r="Z29" s="37" t="str">
        <f t="shared" si="7"/>
        <v/>
      </c>
      <c r="AA29" s="37" t="str">
        <f t="shared" si="8"/>
        <v/>
      </c>
      <c r="AB29" s="37" t="str">
        <f t="shared" si="9"/>
        <v/>
      </c>
      <c r="AC29" s="37" t="str">
        <f t="shared" si="10"/>
        <v/>
      </c>
      <c r="AD29" s="37" t="str">
        <f t="shared" si="11"/>
        <v/>
      </c>
      <c r="AE29" s="37" t="str">
        <f t="shared" si="12"/>
        <v/>
      </c>
      <c r="AF29" s="37" t="str">
        <f t="shared" si="13"/>
        <v/>
      </c>
      <c r="AG29" s="37" t="str">
        <f t="shared" si="14"/>
        <v/>
      </c>
      <c r="AH29" s="37" t="str">
        <f t="shared" si="15"/>
        <v/>
      </c>
      <c r="AI29" s="37" t="str">
        <f t="shared" si="16"/>
        <v/>
      </c>
    </row>
    <row r="30" spans="1:35" x14ac:dyDescent="0.25">
      <c r="A30" s="9">
        <v>5</v>
      </c>
      <c r="B30" s="32" t="str">
        <f>IF(AND($A30&lt;B$25,VLOOKUP(B$25,Datos32[],8,0)&lt;&gt;"",VLOOKUP($A30,Datos32[],8,0)&lt;&gt;""),(VLOOKUP(B$25,Datos32[],6,0)*VLOOKUP(B$25,Datos32[],8,0)-VLOOKUP($A30,Datos32[],6,0)*VLOOKUP($A30,Datos32[],8,0)-VLOOKUP(B$25,Datos32[],7,0)+VLOOKUP($A30,Datos32[],7,0))/(VLOOKUP(B$25,Datos32[],8,0)-VLOOKUP($A30,Datos32[],8,0)),"")</f>
        <v/>
      </c>
      <c r="C30" s="33" t="str">
        <f>IF(AND($A30&lt;C$25,VLOOKUP(C$25,Datos32[],8,0)&lt;&gt;"",VLOOKUP($A30,Datos32[],8,0)&lt;&gt;""),(VLOOKUP(C$25,Datos32[],6,0)*VLOOKUP(C$25,Datos32[],8,0)-VLOOKUP($A30,Datos32[],6,0)*VLOOKUP($A30,Datos32[],8,0)-VLOOKUP(C$25,Datos32[],7,0)+VLOOKUP($A30,Datos32[],7,0))/(VLOOKUP(C$25,Datos32[],8,0)-VLOOKUP($A30,Datos32[],8,0)),"")</f>
        <v/>
      </c>
      <c r="D30" s="33" t="str">
        <f>IF(AND($A30&lt;D$25,VLOOKUP(D$25,Datos32[],8,0)&lt;&gt;"",VLOOKUP($A30,Datos32[],8,0)&lt;&gt;""),(VLOOKUP(D$25,Datos32[],6,0)*VLOOKUP(D$25,Datos32[],8,0)-VLOOKUP($A30,Datos32[],6,0)*VLOOKUP($A30,Datos32[],8,0)-VLOOKUP(D$25,Datos32[],7,0)+VLOOKUP($A30,Datos32[],7,0))/(VLOOKUP(D$25,Datos32[],8,0)-VLOOKUP($A30,Datos32[],8,0)),"")</f>
        <v/>
      </c>
      <c r="E30" s="33" t="str">
        <f>IF(AND($A30&lt;E$25,VLOOKUP(E$25,Datos32[],8,0)&lt;&gt;"",VLOOKUP($A30,Datos32[],8,0)&lt;&gt;""),(VLOOKUP(E$25,Datos32[],6,0)*VLOOKUP(E$25,Datos32[],8,0)-VLOOKUP($A30,Datos32[],6,0)*VLOOKUP($A30,Datos32[],8,0)-VLOOKUP(E$25,Datos32[],7,0)+VLOOKUP($A30,Datos32[],7,0))/(VLOOKUP(E$25,Datos32[],8,0)-VLOOKUP($A30,Datos32[],8,0)),"")</f>
        <v/>
      </c>
      <c r="F30" s="33" t="str">
        <f>IF(AND($A30&lt;F$25,VLOOKUP(F$25,Datos32[],8,0)&lt;&gt;"",VLOOKUP($A30,Datos32[],8,0)&lt;&gt;""),(VLOOKUP(F$25,Datos32[],6,0)*VLOOKUP(F$25,Datos32[],8,0)-VLOOKUP($A30,Datos32[],6,0)*VLOOKUP($A30,Datos32[],8,0)-VLOOKUP(F$25,Datos32[],7,0)+VLOOKUP($A30,Datos32[],7,0))/(VLOOKUP(F$25,Datos32[],8,0)-VLOOKUP($A30,Datos32[],8,0)),"")</f>
        <v/>
      </c>
      <c r="G30" s="33" t="str">
        <f>IF(AND($A30&lt;G$25,VLOOKUP(G$25,Datos32[],8,0)&lt;&gt;"",VLOOKUP($A30,Datos32[],8,0)&lt;&gt;""),(VLOOKUP(G$25,Datos32[],6,0)*VLOOKUP(G$25,Datos32[],8,0)-VLOOKUP($A30,Datos32[],6,0)*VLOOKUP($A30,Datos32[],8,0)-VLOOKUP(G$25,Datos32[],7,0)+VLOOKUP($A30,Datos32[],7,0))/(VLOOKUP(G$25,Datos32[],8,0)-VLOOKUP($A30,Datos32[],8,0)),"")</f>
        <v/>
      </c>
      <c r="H30" s="33" t="str">
        <f>IF(AND($A30&lt;H$25,VLOOKUP(H$25,Datos32[],8,0)&lt;&gt;"",VLOOKUP($A30,Datos32[],8,0)&lt;&gt;""),(VLOOKUP(H$25,Datos32[],6,0)*VLOOKUP(H$25,Datos32[],8,0)-VLOOKUP($A30,Datos32[],6,0)*VLOOKUP($A30,Datos32[],8,0)-VLOOKUP(H$25,Datos32[],7,0)+VLOOKUP($A30,Datos32[],7,0))/(VLOOKUP(H$25,Datos32[],8,0)-VLOOKUP($A30,Datos32[],8,0)),"")</f>
        <v/>
      </c>
      <c r="I30" s="33" t="str">
        <f>IF(AND($A30&lt;I$25,VLOOKUP(I$25,Datos32[],8,0)&lt;&gt;"",VLOOKUP($A30,Datos32[],8,0)&lt;&gt;""),(VLOOKUP(I$25,Datos32[],6,0)*VLOOKUP(I$25,Datos32[],8,0)-VLOOKUP($A30,Datos32[],6,0)*VLOOKUP($A30,Datos32[],8,0)-VLOOKUP(I$25,Datos32[],7,0)+VLOOKUP($A30,Datos32[],7,0))/(VLOOKUP(I$25,Datos32[],8,0)-VLOOKUP($A30,Datos32[],8,0)),"")</f>
        <v/>
      </c>
      <c r="J30" s="33" t="str">
        <f>IF(AND($A30&lt;J$25,VLOOKUP(J$25,Datos32[],8,0)&lt;&gt;"",VLOOKUP($A30,Datos32[],8,0)&lt;&gt;""),(VLOOKUP(J$25,Datos32[],6,0)*VLOOKUP(J$25,Datos32[],8,0)-VLOOKUP($A30,Datos32[],6,0)*VLOOKUP($A30,Datos32[],8,0)-VLOOKUP(J$25,Datos32[],7,0)+VLOOKUP($A30,Datos32[],7,0))/(VLOOKUP(J$25,Datos32[],8,0)-VLOOKUP($A30,Datos32[],8,0)),"")</f>
        <v/>
      </c>
      <c r="K30" s="33" t="str">
        <f>IF(AND($A30&lt;K$25,VLOOKUP(K$25,Datos32[],8,0)&lt;&gt;"",VLOOKUP($A30,Datos32[],8,0)&lt;&gt;""),(VLOOKUP(K$25,Datos32[],6,0)*VLOOKUP(K$25,Datos32[],8,0)-VLOOKUP($A30,Datos32[],6,0)*VLOOKUP($A30,Datos32[],8,0)-VLOOKUP(K$25,Datos32[],7,0)+VLOOKUP($A30,Datos32[],7,0))/(VLOOKUP(K$25,Datos32[],8,0)-VLOOKUP($A30,Datos32[],8,0)),"")</f>
        <v/>
      </c>
      <c r="L30" s="33" t="str">
        <f>IF(AND($A30&lt;L$25,VLOOKUP(L$25,Datos32[],8,0)&lt;&gt;"",VLOOKUP($A30,Datos32[],8,0)&lt;&gt;""),(VLOOKUP(L$25,Datos32[],6,0)*VLOOKUP(L$25,Datos32[],8,0)-VLOOKUP($A30,Datos32[],6,0)*VLOOKUP($A30,Datos32[],8,0)-VLOOKUP(L$25,Datos32[],7,0)+VLOOKUP($A30,Datos32[],7,0))/(VLOOKUP(L$25,Datos32[],8,0)-VLOOKUP($A30,Datos32[],8,0)),"")</f>
        <v/>
      </c>
      <c r="M30" s="33" t="str">
        <f>IF(AND($A30&lt;M$25,VLOOKUP(M$25,Datos32[],8,0)&lt;&gt;"",VLOOKUP($A30,Datos32[],8,0)&lt;&gt;""),(VLOOKUP(M$25,Datos32[],6,0)*VLOOKUP(M$25,Datos32[],8,0)-VLOOKUP($A30,Datos32[],6,0)*VLOOKUP($A30,Datos32[],8,0)-VLOOKUP(M$25,Datos32[],7,0)+VLOOKUP($A30,Datos32[],7,0))/(VLOOKUP(M$25,Datos32[],8,0)-VLOOKUP($A30,Datos32[],8,0)),"")</f>
        <v/>
      </c>
      <c r="N30" s="33" t="str">
        <f>IF(AND($A30&lt;N$25,VLOOKUP(N$25,Datos32[],8,0)&lt;&gt;"",VLOOKUP($A30,Datos32[],8,0)&lt;&gt;""),(VLOOKUP(N$25,Datos32[],6,0)*VLOOKUP(N$25,Datos32[],8,0)-VLOOKUP($A30,Datos32[],6,0)*VLOOKUP($A30,Datos32[],8,0)-VLOOKUP(N$25,Datos32[],7,0)+VLOOKUP($A30,Datos32[],7,0))/(VLOOKUP(N$25,Datos32[],8,0)-VLOOKUP($A30,Datos32[],8,0)),"")</f>
        <v/>
      </c>
      <c r="O30" s="33" t="str">
        <f>IF(AND($A30&lt;O$25,VLOOKUP(O$25,Datos32[],8,0)&lt;&gt;"",VLOOKUP($A30,Datos32[],8,0)&lt;&gt;""),(VLOOKUP(O$25,Datos32[],6,0)*VLOOKUP(O$25,Datos32[],8,0)-VLOOKUP($A30,Datos32[],6,0)*VLOOKUP($A30,Datos32[],8,0)-VLOOKUP(O$25,Datos32[],7,0)+VLOOKUP($A30,Datos32[],7,0))/(VLOOKUP(O$25,Datos32[],8,0)-VLOOKUP($A30,Datos32[],8,0)),"")</f>
        <v/>
      </c>
      <c r="P30" s="33" t="str">
        <f>IF(AND($A30&lt;P$25,VLOOKUP(P$25,Datos32[],8,0)&lt;&gt;"",VLOOKUP($A30,Datos32[],8,0)&lt;&gt;""),(VLOOKUP(P$25,Datos32[],6,0)*VLOOKUP(P$25,Datos32[],8,0)-VLOOKUP($A30,Datos32[],6,0)*VLOOKUP($A30,Datos32[],8,0)-VLOOKUP(P$25,Datos32[],7,0)+VLOOKUP($A30,Datos32[],7,0))/(VLOOKUP(P$25,Datos32[],8,0)-VLOOKUP($A30,Datos32[],8,0)),"")</f>
        <v/>
      </c>
      <c r="Q30" s="33" t="str">
        <f>IF(AND($A30&lt;Q$25,VLOOKUP(Q$25,Datos32[],8,0)&lt;&gt;"",VLOOKUP($A30,Datos32[],8,0)&lt;&gt;""),(VLOOKUP(Q$25,Datos32[],6,0)*VLOOKUP(Q$25,Datos32[],8,0)-VLOOKUP($A30,Datos32[],6,0)*VLOOKUP($A30,Datos32[],8,0)-VLOOKUP(Q$25,Datos32[],7,0)+VLOOKUP($A30,Datos32[],7,0))/(VLOOKUP(Q$25,Datos32[],8,0)-VLOOKUP($A30,Datos32[],8,0)),"")</f>
        <v/>
      </c>
      <c r="S30" s="9">
        <v>5</v>
      </c>
      <c r="T30" s="36" t="str">
        <f t="shared" si="1"/>
        <v/>
      </c>
      <c r="U30" s="37" t="str">
        <f t="shared" si="2"/>
        <v/>
      </c>
      <c r="V30" s="37" t="str">
        <f t="shared" si="3"/>
        <v/>
      </c>
      <c r="W30" s="37" t="str">
        <f t="shared" si="4"/>
        <v/>
      </c>
      <c r="X30" s="37" t="str">
        <f t="shared" si="5"/>
        <v/>
      </c>
      <c r="Y30" s="37" t="str">
        <f t="shared" si="6"/>
        <v/>
      </c>
      <c r="Z30" s="37" t="str">
        <f t="shared" si="7"/>
        <v/>
      </c>
      <c r="AA30" s="37" t="str">
        <f t="shared" si="8"/>
        <v/>
      </c>
      <c r="AB30" s="37" t="str">
        <f t="shared" si="9"/>
        <v/>
      </c>
      <c r="AC30" s="37" t="str">
        <f t="shared" si="10"/>
        <v/>
      </c>
      <c r="AD30" s="37" t="str">
        <f t="shared" si="11"/>
        <v/>
      </c>
      <c r="AE30" s="37" t="str">
        <f t="shared" si="12"/>
        <v/>
      </c>
      <c r="AF30" s="37" t="str">
        <f t="shared" si="13"/>
        <v/>
      </c>
      <c r="AG30" s="37" t="str">
        <f t="shared" si="14"/>
        <v/>
      </c>
      <c r="AH30" s="37" t="str">
        <f t="shared" si="15"/>
        <v/>
      </c>
      <c r="AI30" s="37" t="str">
        <f t="shared" si="16"/>
        <v/>
      </c>
    </row>
    <row r="31" spans="1:35" x14ac:dyDescent="0.25">
      <c r="A31" s="9">
        <v>6</v>
      </c>
      <c r="B31" s="32" t="str">
        <f>IF(AND($A31&lt;B$25,VLOOKUP(B$25,Datos32[],8,0)&lt;&gt;"",VLOOKUP($A31,Datos32[],8,0)&lt;&gt;""),(VLOOKUP(B$25,Datos32[],6,0)*VLOOKUP(B$25,Datos32[],8,0)-VLOOKUP($A31,Datos32[],6,0)*VLOOKUP($A31,Datos32[],8,0)-VLOOKUP(B$25,Datos32[],7,0)+VLOOKUP($A31,Datos32[],7,0))/(VLOOKUP(B$25,Datos32[],8,0)-VLOOKUP($A31,Datos32[],8,0)),"")</f>
        <v/>
      </c>
      <c r="C31" s="33" t="str">
        <f>IF(AND($A31&lt;C$25,VLOOKUP(C$25,Datos32[],8,0)&lt;&gt;"",VLOOKUP($A31,Datos32[],8,0)&lt;&gt;""),(VLOOKUP(C$25,Datos32[],6,0)*VLOOKUP(C$25,Datos32[],8,0)-VLOOKUP($A31,Datos32[],6,0)*VLOOKUP($A31,Datos32[],8,0)-VLOOKUP(C$25,Datos32[],7,0)+VLOOKUP($A31,Datos32[],7,0))/(VLOOKUP(C$25,Datos32[],8,0)-VLOOKUP($A31,Datos32[],8,0)),"")</f>
        <v/>
      </c>
      <c r="D31" s="33" t="str">
        <f>IF(AND($A31&lt;D$25,VLOOKUP(D$25,Datos32[],8,0)&lt;&gt;"",VLOOKUP($A31,Datos32[],8,0)&lt;&gt;""),(VLOOKUP(D$25,Datos32[],6,0)*VLOOKUP(D$25,Datos32[],8,0)-VLOOKUP($A31,Datos32[],6,0)*VLOOKUP($A31,Datos32[],8,0)-VLOOKUP(D$25,Datos32[],7,0)+VLOOKUP($A31,Datos32[],7,0))/(VLOOKUP(D$25,Datos32[],8,0)-VLOOKUP($A31,Datos32[],8,0)),"")</f>
        <v/>
      </c>
      <c r="E31" s="33" t="str">
        <f>IF(AND($A31&lt;E$25,VLOOKUP(E$25,Datos32[],8,0)&lt;&gt;"",VLOOKUP($A31,Datos32[],8,0)&lt;&gt;""),(VLOOKUP(E$25,Datos32[],6,0)*VLOOKUP(E$25,Datos32[],8,0)-VLOOKUP($A31,Datos32[],6,0)*VLOOKUP($A31,Datos32[],8,0)-VLOOKUP(E$25,Datos32[],7,0)+VLOOKUP($A31,Datos32[],7,0))/(VLOOKUP(E$25,Datos32[],8,0)-VLOOKUP($A31,Datos32[],8,0)),"")</f>
        <v/>
      </c>
      <c r="F31" s="33" t="str">
        <f>IF(AND($A31&lt;F$25,VLOOKUP(F$25,Datos32[],8,0)&lt;&gt;"",VLOOKUP($A31,Datos32[],8,0)&lt;&gt;""),(VLOOKUP(F$25,Datos32[],6,0)*VLOOKUP(F$25,Datos32[],8,0)-VLOOKUP($A31,Datos32[],6,0)*VLOOKUP($A31,Datos32[],8,0)-VLOOKUP(F$25,Datos32[],7,0)+VLOOKUP($A31,Datos32[],7,0))/(VLOOKUP(F$25,Datos32[],8,0)-VLOOKUP($A31,Datos32[],8,0)),"")</f>
        <v/>
      </c>
      <c r="G31" s="33" t="str">
        <f>IF(AND($A31&lt;G$25,VLOOKUP(G$25,Datos32[],8,0)&lt;&gt;"",VLOOKUP($A31,Datos32[],8,0)&lt;&gt;""),(VLOOKUP(G$25,Datos32[],6,0)*VLOOKUP(G$25,Datos32[],8,0)-VLOOKUP($A31,Datos32[],6,0)*VLOOKUP($A31,Datos32[],8,0)-VLOOKUP(G$25,Datos32[],7,0)+VLOOKUP($A31,Datos32[],7,0))/(VLOOKUP(G$25,Datos32[],8,0)-VLOOKUP($A31,Datos32[],8,0)),"")</f>
        <v/>
      </c>
      <c r="H31" s="33" t="str">
        <f>IF(AND($A31&lt;H$25,VLOOKUP(H$25,Datos32[],8,0)&lt;&gt;"",VLOOKUP($A31,Datos32[],8,0)&lt;&gt;""),(VLOOKUP(H$25,Datos32[],6,0)*VLOOKUP(H$25,Datos32[],8,0)-VLOOKUP($A31,Datos32[],6,0)*VLOOKUP($A31,Datos32[],8,0)-VLOOKUP(H$25,Datos32[],7,0)+VLOOKUP($A31,Datos32[],7,0))/(VLOOKUP(H$25,Datos32[],8,0)-VLOOKUP($A31,Datos32[],8,0)),"")</f>
        <v/>
      </c>
      <c r="I31" s="33" t="str">
        <f>IF(AND($A31&lt;I$25,VLOOKUP(I$25,Datos32[],8,0)&lt;&gt;"",VLOOKUP($A31,Datos32[],8,0)&lt;&gt;""),(VLOOKUP(I$25,Datos32[],6,0)*VLOOKUP(I$25,Datos32[],8,0)-VLOOKUP($A31,Datos32[],6,0)*VLOOKUP($A31,Datos32[],8,0)-VLOOKUP(I$25,Datos32[],7,0)+VLOOKUP($A31,Datos32[],7,0))/(VLOOKUP(I$25,Datos32[],8,0)-VLOOKUP($A31,Datos32[],8,0)),"")</f>
        <v/>
      </c>
      <c r="J31" s="33" t="str">
        <f>IF(AND($A31&lt;J$25,VLOOKUP(J$25,Datos32[],8,0)&lt;&gt;"",VLOOKUP($A31,Datos32[],8,0)&lt;&gt;""),(VLOOKUP(J$25,Datos32[],6,0)*VLOOKUP(J$25,Datos32[],8,0)-VLOOKUP($A31,Datos32[],6,0)*VLOOKUP($A31,Datos32[],8,0)-VLOOKUP(J$25,Datos32[],7,0)+VLOOKUP($A31,Datos32[],7,0))/(VLOOKUP(J$25,Datos32[],8,0)-VLOOKUP($A31,Datos32[],8,0)),"")</f>
        <v/>
      </c>
      <c r="K31" s="33" t="str">
        <f>IF(AND($A31&lt;K$25,VLOOKUP(K$25,Datos32[],8,0)&lt;&gt;"",VLOOKUP($A31,Datos32[],8,0)&lt;&gt;""),(VLOOKUP(K$25,Datos32[],6,0)*VLOOKUP(K$25,Datos32[],8,0)-VLOOKUP($A31,Datos32[],6,0)*VLOOKUP($A31,Datos32[],8,0)-VLOOKUP(K$25,Datos32[],7,0)+VLOOKUP($A31,Datos32[],7,0))/(VLOOKUP(K$25,Datos32[],8,0)-VLOOKUP($A31,Datos32[],8,0)),"")</f>
        <v/>
      </c>
      <c r="L31" s="33" t="str">
        <f>IF(AND($A31&lt;L$25,VLOOKUP(L$25,Datos32[],8,0)&lt;&gt;"",VLOOKUP($A31,Datos32[],8,0)&lt;&gt;""),(VLOOKUP(L$25,Datos32[],6,0)*VLOOKUP(L$25,Datos32[],8,0)-VLOOKUP($A31,Datos32[],6,0)*VLOOKUP($A31,Datos32[],8,0)-VLOOKUP(L$25,Datos32[],7,0)+VLOOKUP($A31,Datos32[],7,0))/(VLOOKUP(L$25,Datos32[],8,0)-VLOOKUP($A31,Datos32[],8,0)),"")</f>
        <v/>
      </c>
      <c r="M31" s="33" t="str">
        <f>IF(AND($A31&lt;M$25,VLOOKUP(M$25,Datos32[],8,0)&lt;&gt;"",VLOOKUP($A31,Datos32[],8,0)&lt;&gt;""),(VLOOKUP(M$25,Datos32[],6,0)*VLOOKUP(M$25,Datos32[],8,0)-VLOOKUP($A31,Datos32[],6,0)*VLOOKUP($A31,Datos32[],8,0)-VLOOKUP(M$25,Datos32[],7,0)+VLOOKUP($A31,Datos32[],7,0))/(VLOOKUP(M$25,Datos32[],8,0)-VLOOKUP($A31,Datos32[],8,0)),"")</f>
        <v/>
      </c>
      <c r="N31" s="33" t="str">
        <f>IF(AND($A31&lt;N$25,VLOOKUP(N$25,Datos32[],8,0)&lt;&gt;"",VLOOKUP($A31,Datos32[],8,0)&lt;&gt;""),(VLOOKUP(N$25,Datos32[],6,0)*VLOOKUP(N$25,Datos32[],8,0)-VLOOKUP($A31,Datos32[],6,0)*VLOOKUP($A31,Datos32[],8,0)-VLOOKUP(N$25,Datos32[],7,0)+VLOOKUP($A31,Datos32[],7,0))/(VLOOKUP(N$25,Datos32[],8,0)-VLOOKUP($A31,Datos32[],8,0)),"")</f>
        <v/>
      </c>
      <c r="O31" s="33" t="str">
        <f>IF(AND($A31&lt;O$25,VLOOKUP(O$25,Datos32[],8,0)&lt;&gt;"",VLOOKUP($A31,Datos32[],8,0)&lt;&gt;""),(VLOOKUP(O$25,Datos32[],6,0)*VLOOKUP(O$25,Datos32[],8,0)-VLOOKUP($A31,Datos32[],6,0)*VLOOKUP($A31,Datos32[],8,0)-VLOOKUP(O$25,Datos32[],7,0)+VLOOKUP($A31,Datos32[],7,0))/(VLOOKUP(O$25,Datos32[],8,0)-VLOOKUP($A31,Datos32[],8,0)),"")</f>
        <v/>
      </c>
      <c r="P31" s="33" t="str">
        <f>IF(AND($A31&lt;P$25,VLOOKUP(P$25,Datos32[],8,0)&lt;&gt;"",VLOOKUP($A31,Datos32[],8,0)&lt;&gt;""),(VLOOKUP(P$25,Datos32[],6,0)*VLOOKUP(P$25,Datos32[],8,0)-VLOOKUP($A31,Datos32[],6,0)*VLOOKUP($A31,Datos32[],8,0)-VLOOKUP(P$25,Datos32[],7,0)+VLOOKUP($A31,Datos32[],7,0))/(VLOOKUP(P$25,Datos32[],8,0)-VLOOKUP($A31,Datos32[],8,0)),"")</f>
        <v/>
      </c>
      <c r="Q31" s="33" t="str">
        <f>IF(AND($A31&lt;Q$25,VLOOKUP(Q$25,Datos32[],8,0)&lt;&gt;"",VLOOKUP($A31,Datos32[],8,0)&lt;&gt;""),(VLOOKUP(Q$25,Datos32[],6,0)*VLOOKUP(Q$25,Datos32[],8,0)-VLOOKUP($A31,Datos32[],6,0)*VLOOKUP($A31,Datos32[],8,0)-VLOOKUP(Q$25,Datos32[],7,0)+VLOOKUP($A31,Datos32[],7,0))/(VLOOKUP(Q$25,Datos32[],8,0)-VLOOKUP($A31,Datos32[],8,0)),"")</f>
        <v/>
      </c>
      <c r="S31" s="9">
        <v>6</v>
      </c>
      <c r="T31" s="36" t="str">
        <f t="shared" si="1"/>
        <v/>
      </c>
      <c r="U31" s="37" t="str">
        <f t="shared" si="2"/>
        <v/>
      </c>
      <c r="V31" s="37" t="str">
        <f t="shared" si="3"/>
        <v/>
      </c>
      <c r="W31" s="37" t="str">
        <f t="shared" si="4"/>
        <v/>
      </c>
      <c r="X31" s="37" t="str">
        <f t="shared" si="5"/>
        <v/>
      </c>
      <c r="Y31" s="37" t="str">
        <f t="shared" si="6"/>
        <v/>
      </c>
      <c r="Z31" s="37" t="str">
        <f t="shared" si="7"/>
        <v/>
      </c>
      <c r="AA31" s="37" t="str">
        <f t="shared" si="8"/>
        <v/>
      </c>
      <c r="AB31" s="37" t="str">
        <f t="shared" si="9"/>
        <v/>
      </c>
      <c r="AC31" s="37" t="str">
        <f t="shared" si="10"/>
        <v/>
      </c>
      <c r="AD31" s="37" t="str">
        <f t="shared" si="11"/>
        <v/>
      </c>
      <c r="AE31" s="37" t="str">
        <f t="shared" si="12"/>
        <v/>
      </c>
      <c r="AF31" s="37" t="str">
        <f t="shared" si="13"/>
        <v/>
      </c>
      <c r="AG31" s="37" t="str">
        <f t="shared" si="14"/>
        <v/>
      </c>
      <c r="AH31" s="37" t="str">
        <f t="shared" si="15"/>
        <v/>
      </c>
      <c r="AI31" s="37" t="str">
        <f t="shared" si="16"/>
        <v/>
      </c>
    </row>
    <row r="32" spans="1:35" x14ac:dyDescent="0.25">
      <c r="A32" s="9">
        <v>7</v>
      </c>
      <c r="B32" s="32" t="str">
        <f>IF(AND($A32&lt;B$25,VLOOKUP(B$25,Datos32[],8,0)&lt;&gt;"",VLOOKUP($A32,Datos32[],8,0)&lt;&gt;""),(VLOOKUP(B$25,Datos32[],6,0)*VLOOKUP(B$25,Datos32[],8,0)-VLOOKUP($A32,Datos32[],6,0)*VLOOKUP($A32,Datos32[],8,0)-VLOOKUP(B$25,Datos32[],7,0)+VLOOKUP($A32,Datos32[],7,0))/(VLOOKUP(B$25,Datos32[],8,0)-VLOOKUP($A32,Datos32[],8,0)),"")</f>
        <v/>
      </c>
      <c r="C32" s="33" t="str">
        <f>IF(AND($A32&lt;C$25,VLOOKUP(C$25,Datos32[],8,0)&lt;&gt;"",VLOOKUP($A32,Datos32[],8,0)&lt;&gt;""),(VLOOKUP(C$25,Datos32[],6,0)*VLOOKUP(C$25,Datos32[],8,0)-VLOOKUP($A32,Datos32[],6,0)*VLOOKUP($A32,Datos32[],8,0)-VLOOKUP(C$25,Datos32[],7,0)+VLOOKUP($A32,Datos32[],7,0))/(VLOOKUP(C$25,Datos32[],8,0)-VLOOKUP($A32,Datos32[],8,0)),"")</f>
        <v/>
      </c>
      <c r="D32" s="33" t="str">
        <f>IF(AND($A32&lt;D$25,VLOOKUP(D$25,Datos32[],8,0)&lt;&gt;"",VLOOKUP($A32,Datos32[],8,0)&lt;&gt;""),(VLOOKUP(D$25,Datos32[],6,0)*VLOOKUP(D$25,Datos32[],8,0)-VLOOKUP($A32,Datos32[],6,0)*VLOOKUP($A32,Datos32[],8,0)-VLOOKUP(D$25,Datos32[],7,0)+VLOOKUP($A32,Datos32[],7,0))/(VLOOKUP(D$25,Datos32[],8,0)-VLOOKUP($A32,Datos32[],8,0)),"")</f>
        <v/>
      </c>
      <c r="E32" s="33" t="str">
        <f>IF(AND($A32&lt;E$25,VLOOKUP(E$25,Datos32[],8,0)&lt;&gt;"",VLOOKUP($A32,Datos32[],8,0)&lt;&gt;""),(VLOOKUP(E$25,Datos32[],6,0)*VLOOKUP(E$25,Datos32[],8,0)-VLOOKUP($A32,Datos32[],6,0)*VLOOKUP($A32,Datos32[],8,0)-VLOOKUP(E$25,Datos32[],7,0)+VLOOKUP($A32,Datos32[],7,0))/(VLOOKUP(E$25,Datos32[],8,0)-VLOOKUP($A32,Datos32[],8,0)),"")</f>
        <v/>
      </c>
      <c r="F32" s="33" t="str">
        <f>IF(AND($A32&lt;F$25,VLOOKUP(F$25,Datos32[],8,0)&lt;&gt;"",VLOOKUP($A32,Datos32[],8,0)&lt;&gt;""),(VLOOKUP(F$25,Datos32[],6,0)*VLOOKUP(F$25,Datos32[],8,0)-VLOOKUP($A32,Datos32[],6,0)*VLOOKUP($A32,Datos32[],8,0)-VLOOKUP(F$25,Datos32[],7,0)+VLOOKUP($A32,Datos32[],7,0))/(VLOOKUP(F$25,Datos32[],8,0)-VLOOKUP($A32,Datos32[],8,0)),"")</f>
        <v/>
      </c>
      <c r="G32" s="33" t="str">
        <f>IF(AND($A32&lt;G$25,VLOOKUP(G$25,Datos32[],8,0)&lt;&gt;"",VLOOKUP($A32,Datos32[],8,0)&lt;&gt;""),(VLOOKUP(G$25,Datos32[],6,0)*VLOOKUP(G$25,Datos32[],8,0)-VLOOKUP($A32,Datos32[],6,0)*VLOOKUP($A32,Datos32[],8,0)-VLOOKUP(G$25,Datos32[],7,0)+VLOOKUP($A32,Datos32[],7,0))/(VLOOKUP(G$25,Datos32[],8,0)-VLOOKUP($A32,Datos32[],8,0)),"")</f>
        <v/>
      </c>
      <c r="H32" s="33" t="str">
        <f>IF(AND($A32&lt;H$25,VLOOKUP(H$25,Datos32[],8,0)&lt;&gt;"",VLOOKUP($A32,Datos32[],8,0)&lt;&gt;""),(VLOOKUP(H$25,Datos32[],6,0)*VLOOKUP(H$25,Datos32[],8,0)-VLOOKUP($A32,Datos32[],6,0)*VLOOKUP($A32,Datos32[],8,0)-VLOOKUP(H$25,Datos32[],7,0)+VLOOKUP($A32,Datos32[],7,0))/(VLOOKUP(H$25,Datos32[],8,0)-VLOOKUP($A32,Datos32[],8,0)),"")</f>
        <v/>
      </c>
      <c r="I32" s="33" t="str">
        <f>IF(AND($A32&lt;I$25,VLOOKUP(I$25,Datos32[],8,0)&lt;&gt;"",VLOOKUP($A32,Datos32[],8,0)&lt;&gt;""),(VLOOKUP(I$25,Datos32[],6,0)*VLOOKUP(I$25,Datos32[],8,0)-VLOOKUP($A32,Datos32[],6,0)*VLOOKUP($A32,Datos32[],8,0)-VLOOKUP(I$25,Datos32[],7,0)+VLOOKUP($A32,Datos32[],7,0))/(VLOOKUP(I$25,Datos32[],8,0)-VLOOKUP($A32,Datos32[],8,0)),"")</f>
        <v/>
      </c>
      <c r="J32" s="33" t="str">
        <f>IF(AND($A32&lt;J$25,VLOOKUP(J$25,Datos32[],8,0)&lt;&gt;"",VLOOKUP($A32,Datos32[],8,0)&lt;&gt;""),(VLOOKUP(J$25,Datos32[],6,0)*VLOOKUP(J$25,Datos32[],8,0)-VLOOKUP($A32,Datos32[],6,0)*VLOOKUP($A32,Datos32[],8,0)-VLOOKUP(J$25,Datos32[],7,0)+VLOOKUP($A32,Datos32[],7,0))/(VLOOKUP(J$25,Datos32[],8,0)-VLOOKUP($A32,Datos32[],8,0)),"")</f>
        <v/>
      </c>
      <c r="K32" s="33" t="str">
        <f>IF(AND($A32&lt;K$25,VLOOKUP(K$25,Datos32[],8,0)&lt;&gt;"",VLOOKUP($A32,Datos32[],8,0)&lt;&gt;""),(VLOOKUP(K$25,Datos32[],6,0)*VLOOKUP(K$25,Datos32[],8,0)-VLOOKUP($A32,Datos32[],6,0)*VLOOKUP($A32,Datos32[],8,0)-VLOOKUP(K$25,Datos32[],7,0)+VLOOKUP($A32,Datos32[],7,0))/(VLOOKUP(K$25,Datos32[],8,0)-VLOOKUP($A32,Datos32[],8,0)),"")</f>
        <v/>
      </c>
      <c r="L32" s="33" t="str">
        <f>IF(AND($A32&lt;L$25,VLOOKUP(L$25,Datos32[],8,0)&lt;&gt;"",VLOOKUP($A32,Datos32[],8,0)&lt;&gt;""),(VLOOKUP(L$25,Datos32[],6,0)*VLOOKUP(L$25,Datos32[],8,0)-VLOOKUP($A32,Datos32[],6,0)*VLOOKUP($A32,Datos32[],8,0)-VLOOKUP(L$25,Datos32[],7,0)+VLOOKUP($A32,Datos32[],7,0))/(VLOOKUP(L$25,Datos32[],8,0)-VLOOKUP($A32,Datos32[],8,0)),"")</f>
        <v/>
      </c>
      <c r="M32" s="33" t="str">
        <f>IF(AND($A32&lt;M$25,VLOOKUP(M$25,Datos32[],8,0)&lt;&gt;"",VLOOKUP($A32,Datos32[],8,0)&lt;&gt;""),(VLOOKUP(M$25,Datos32[],6,0)*VLOOKUP(M$25,Datos32[],8,0)-VLOOKUP($A32,Datos32[],6,0)*VLOOKUP($A32,Datos32[],8,0)-VLOOKUP(M$25,Datos32[],7,0)+VLOOKUP($A32,Datos32[],7,0))/(VLOOKUP(M$25,Datos32[],8,0)-VLOOKUP($A32,Datos32[],8,0)),"")</f>
        <v/>
      </c>
      <c r="N32" s="33" t="str">
        <f>IF(AND($A32&lt;N$25,VLOOKUP(N$25,Datos32[],8,0)&lt;&gt;"",VLOOKUP($A32,Datos32[],8,0)&lt;&gt;""),(VLOOKUP(N$25,Datos32[],6,0)*VLOOKUP(N$25,Datos32[],8,0)-VLOOKUP($A32,Datos32[],6,0)*VLOOKUP($A32,Datos32[],8,0)-VLOOKUP(N$25,Datos32[],7,0)+VLOOKUP($A32,Datos32[],7,0))/(VLOOKUP(N$25,Datos32[],8,0)-VLOOKUP($A32,Datos32[],8,0)),"")</f>
        <v/>
      </c>
      <c r="O32" s="33" t="str">
        <f>IF(AND($A32&lt;O$25,VLOOKUP(O$25,Datos32[],8,0)&lt;&gt;"",VLOOKUP($A32,Datos32[],8,0)&lt;&gt;""),(VLOOKUP(O$25,Datos32[],6,0)*VLOOKUP(O$25,Datos32[],8,0)-VLOOKUP($A32,Datos32[],6,0)*VLOOKUP($A32,Datos32[],8,0)-VLOOKUP(O$25,Datos32[],7,0)+VLOOKUP($A32,Datos32[],7,0))/(VLOOKUP(O$25,Datos32[],8,0)-VLOOKUP($A32,Datos32[],8,0)),"")</f>
        <v/>
      </c>
      <c r="P32" s="33" t="str">
        <f>IF(AND($A32&lt;P$25,VLOOKUP(P$25,Datos32[],8,0)&lt;&gt;"",VLOOKUP($A32,Datos32[],8,0)&lt;&gt;""),(VLOOKUP(P$25,Datos32[],6,0)*VLOOKUP(P$25,Datos32[],8,0)-VLOOKUP($A32,Datos32[],6,0)*VLOOKUP($A32,Datos32[],8,0)-VLOOKUP(P$25,Datos32[],7,0)+VLOOKUP($A32,Datos32[],7,0))/(VLOOKUP(P$25,Datos32[],8,0)-VLOOKUP($A32,Datos32[],8,0)),"")</f>
        <v/>
      </c>
      <c r="Q32" s="33" t="str">
        <f>IF(AND($A32&lt;Q$25,VLOOKUP(Q$25,Datos32[],8,0)&lt;&gt;"",VLOOKUP($A32,Datos32[],8,0)&lt;&gt;""),(VLOOKUP(Q$25,Datos32[],6,0)*VLOOKUP(Q$25,Datos32[],8,0)-VLOOKUP($A32,Datos32[],6,0)*VLOOKUP($A32,Datos32[],8,0)-VLOOKUP(Q$25,Datos32[],7,0)+VLOOKUP($A32,Datos32[],7,0))/(VLOOKUP(Q$25,Datos32[],8,0)-VLOOKUP($A32,Datos32[],8,0)),"")</f>
        <v/>
      </c>
      <c r="S32" s="9">
        <v>7</v>
      </c>
      <c r="T32" s="36" t="str">
        <f t="shared" si="1"/>
        <v/>
      </c>
      <c r="U32" s="37" t="str">
        <f t="shared" si="2"/>
        <v/>
      </c>
      <c r="V32" s="37" t="str">
        <f t="shared" si="3"/>
        <v/>
      </c>
      <c r="W32" s="37" t="str">
        <f t="shared" si="4"/>
        <v/>
      </c>
      <c r="X32" s="37" t="str">
        <f t="shared" si="5"/>
        <v/>
      </c>
      <c r="Y32" s="37" t="str">
        <f t="shared" si="6"/>
        <v/>
      </c>
      <c r="Z32" s="37" t="str">
        <f t="shared" si="7"/>
        <v/>
      </c>
      <c r="AA32" s="37" t="str">
        <f t="shared" si="8"/>
        <v/>
      </c>
      <c r="AB32" s="37" t="str">
        <f t="shared" si="9"/>
        <v/>
      </c>
      <c r="AC32" s="37" t="str">
        <f t="shared" si="10"/>
        <v/>
      </c>
      <c r="AD32" s="37" t="str">
        <f t="shared" si="11"/>
        <v/>
      </c>
      <c r="AE32" s="37" t="str">
        <f t="shared" si="12"/>
        <v/>
      </c>
      <c r="AF32" s="37" t="str">
        <f t="shared" si="13"/>
        <v/>
      </c>
      <c r="AG32" s="37" t="str">
        <f t="shared" si="14"/>
        <v/>
      </c>
      <c r="AH32" s="37" t="str">
        <f t="shared" si="15"/>
        <v/>
      </c>
      <c r="AI32" s="37" t="str">
        <f t="shared" si="16"/>
        <v/>
      </c>
    </row>
    <row r="33" spans="1:35" x14ac:dyDescent="0.25">
      <c r="A33" s="9">
        <v>8</v>
      </c>
      <c r="B33" s="32" t="str">
        <f>IF(AND($A33&lt;B$25,VLOOKUP(B$25,Datos32[],8,0)&lt;&gt;"",VLOOKUP($A33,Datos32[],8,0)&lt;&gt;""),(VLOOKUP(B$25,Datos32[],6,0)*VLOOKUP(B$25,Datos32[],8,0)-VLOOKUP($A33,Datos32[],6,0)*VLOOKUP($A33,Datos32[],8,0)-VLOOKUP(B$25,Datos32[],7,0)+VLOOKUP($A33,Datos32[],7,0))/(VLOOKUP(B$25,Datos32[],8,0)-VLOOKUP($A33,Datos32[],8,0)),"")</f>
        <v/>
      </c>
      <c r="C33" s="33" t="str">
        <f>IF(AND($A33&lt;C$25,VLOOKUP(C$25,Datos32[],8,0)&lt;&gt;"",VLOOKUP($A33,Datos32[],8,0)&lt;&gt;""),(VLOOKUP(C$25,Datos32[],6,0)*VLOOKUP(C$25,Datos32[],8,0)-VLOOKUP($A33,Datos32[],6,0)*VLOOKUP($A33,Datos32[],8,0)-VLOOKUP(C$25,Datos32[],7,0)+VLOOKUP($A33,Datos32[],7,0))/(VLOOKUP(C$25,Datos32[],8,0)-VLOOKUP($A33,Datos32[],8,0)),"")</f>
        <v/>
      </c>
      <c r="D33" s="33" t="str">
        <f>IF(AND($A33&lt;D$25,VLOOKUP(D$25,Datos32[],8,0)&lt;&gt;"",VLOOKUP($A33,Datos32[],8,0)&lt;&gt;""),(VLOOKUP(D$25,Datos32[],6,0)*VLOOKUP(D$25,Datos32[],8,0)-VLOOKUP($A33,Datos32[],6,0)*VLOOKUP($A33,Datos32[],8,0)-VLOOKUP(D$25,Datos32[],7,0)+VLOOKUP($A33,Datos32[],7,0))/(VLOOKUP(D$25,Datos32[],8,0)-VLOOKUP($A33,Datos32[],8,0)),"")</f>
        <v/>
      </c>
      <c r="E33" s="33" t="str">
        <f>IF(AND($A33&lt;E$25,VLOOKUP(E$25,Datos32[],8,0)&lt;&gt;"",VLOOKUP($A33,Datos32[],8,0)&lt;&gt;""),(VLOOKUP(E$25,Datos32[],6,0)*VLOOKUP(E$25,Datos32[],8,0)-VLOOKUP($A33,Datos32[],6,0)*VLOOKUP($A33,Datos32[],8,0)-VLOOKUP(E$25,Datos32[],7,0)+VLOOKUP($A33,Datos32[],7,0))/(VLOOKUP(E$25,Datos32[],8,0)-VLOOKUP($A33,Datos32[],8,0)),"")</f>
        <v/>
      </c>
      <c r="F33" s="33" t="str">
        <f>IF(AND($A33&lt;F$25,VLOOKUP(F$25,Datos32[],8,0)&lt;&gt;"",VLOOKUP($A33,Datos32[],8,0)&lt;&gt;""),(VLOOKUP(F$25,Datos32[],6,0)*VLOOKUP(F$25,Datos32[],8,0)-VLOOKUP($A33,Datos32[],6,0)*VLOOKUP($A33,Datos32[],8,0)-VLOOKUP(F$25,Datos32[],7,0)+VLOOKUP($A33,Datos32[],7,0))/(VLOOKUP(F$25,Datos32[],8,0)-VLOOKUP($A33,Datos32[],8,0)),"")</f>
        <v/>
      </c>
      <c r="G33" s="33" t="str">
        <f>IF(AND($A33&lt;G$25,VLOOKUP(G$25,Datos32[],8,0)&lt;&gt;"",VLOOKUP($A33,Datos32[],8,0)&lt;&gt;""),(VLOOKUP(G$25,Datos32[],6,0)*VLOOKUP(G$25,Datos32[],8,0)-VLOOKUP($A33,Datos32[],6,0)*VLOOKUP($A33,Datos32[],8,0)-VLOOKUP(G$25,Datos32[],7,0)+VLOOKUP($A33,Datos32[],7,0))/(VLOOKUP(G$25,Datos32[],8,0)-VLOOKUP($A33,Datos32[],8,0)),"")</f>
        <v/>
      </c>
      <c r="H33" s="33" t="str">
        <f>IF(AND($A33&lt;H$25,VLOOKUP(H$25,Datos32[],8,0)&lt;&gt;"",VLOOKUP($A33,Datos32[],8,0)&lt;&gt;""),(VLOOKUP(H$25,Datos32[],6,0)*VLOOKUP(H$25,Datos32[],8,0)-VLOOKUP($A33,Datos32[],6,0)*VLOOKUP($A33,Datos32[],8,0)-VLOOKUP(H$25,Datos32[],7,0)+VLOOKUP($A33,Datos32[],7,0))/(VLOOKUP(H$25,Datos32[],8,0)-VLOOKUP($A33,Datos32[],8,0)),"")</f>
        <v/>
      </c>
      <c r="I33" s="33" t="str">
        <f>IF(AND($A33&lt;I$25,VLOOKUP(I$25,Datos32[],8,0)&lt;&gt;"",VLOOKUP($A33,Datos32[],8,0)&lt;&gt;""),(VLOOKUP(I$25,Datos32[],6,0)*VLOOKUP(I$25,Datos32[],8,0)-VLOOKUP($A33,Datos32[],6,0)*VLOOKUP($A33,Datos32[],8,0)-VLOOKUP(I$25,Datos32[],7,0)+VLOOKUP($A33,Datos32[],7,0))/(VLOOKUP(I$25,Datos32[],8,0)-VLOOKUP($A33,Datos32[],8,0)),"")</f>
        <v/>
      </c>
      <c r="J33" s="33" t="str">
        <f>IF(AND($A33&lt;J$25,VLOOKUP(J$25,Datos32[],8,0)&lt;&gt;"",VLOOKUP($A33,Datos32[],8,0)&lt;&gt;""),(VLOOKUP(J$25,Datos32[],6,0)*VLOOKUP(J$25,Datos32[],8,0)-VLOOKUP($A33,Datos32[],6,0)*VLOOKUP($A33,Datos32[],8,0)-VLOOKUP(J$25,Datos32[],7,0)+VLOOKUP($A33,Datos32[],7,0))/(VLOOKUP(J$25,Datos32[],8,0)-VLOOKUP($A33,Datos32[],8,0)),"")</f>
        <v/>
      </c>
      <c r="K33" s="33" t="str">
        <f>IF(AND($A33&lt;K$25,VLOOKUP(K$25,Datos32[],8,0)&lt;&gt;"",VLOOKUP($A33,Datos32[],8,0)&lt;&gt;""),(VLOOKUP(K$25,Datos32[],6,0)*VLOOKUP(K$25,Datos32[],8,0)-VLOOKUP($A33,Datos32[],6,0)*VLOOKUP($A33,Datos32[],8,0)-VLOOKUP(K$25,Datos32[],7,0)+VLOOKUP($A33,Datos32[],7,0))/(VLOOKUP(K$25,Datos32[],8,0)-VLOOKUP($A33,Datos32[],8,0)),"")</f>
        <v/>
      </c>
      <c r="L33" s="33" t="str">
        <f>IF(AND($A33&lt;L$25,VLOOKUP(L$25,Datos32[],8,0)&lt;&gt;"",VLOOKUP($A33,Datos32[],8,0)&lt;&gt;""),(VLOOKUP(L$25,Datos32[],6,0)*VLOOKUP(L$25,Datos32[],8,0)-VLOOKUP($A33,Datos32[],6,0)*VLOOKUP($A33,Datos32[],8,0)-VLOOKUP(L$25,Datos32[],7,0)+VLOOKUP($A33,Datos32[],7,0))/(VLOOKUP(L$25,Datos32[],8,0)-VLOOKUP($A33,Datos32[],8,0)),"")</f>
        <v/>
      </c>
      <c r="M33" s="33" t="str">
        <f>IF(AND($A33&lt;M$25,VLOOKUP(M$25,Datos32[],8,0)&lt;&gt;"",VLOOKUP($A33,Datos32[],8,0)&lt;&gt;""),(VLOOKUP(M$25,Datos32[],6,0)*VLOOKUP(M$25,Datos32[],8,0)-VLOOKUP($A33,Datos32[],6,0)*VLOOKUP($A33,Datos32[],8,0)-VLOOKUP(M$25,Datos32[],7,0)+VLOOKUP($A33,Datos32[],7,0))/(VLOOKUP(M$25,Datos32[],8,0)-VLOOKUP($A33,Datos32[],8,0)),"")</f>
        <v/>
      </c>
      <c r="N33" s="33" t="str">
        <f>IF(AND($A33&lt;N$25,VLOOKUP(N$25,Datos32[],8,0)&lt;&gt;"",VLOOKUP($A33,Datos32[],8,0)&lt;&gt;""),(VLOOKUP(N$25,Datos32[],6,0)*VLOOKUP(N$25,Datos32[],8,0)-VLOOKUP($A33,Datos32[],6,0)*VLOOKUP($A33,Datos32[],8,0)-VLOOKUP(N$25,Datos32[],7,0)+VLOOKUP($A33,Datos32[],7,0))/(VLOOKUP(N$25,Datos32[],8,0)-VLOOKUP($A33,Datos32[],8,0)),"")</f>
        <v/>
      </c>
      <c r="O33" s="33" t="str">
        <f>IF(AND($A33&lt;O$25,VLOOKUP(O$25,Datos32[],8,0)&lt;&gt;"",VLOOKUP($A33,Datos32[],8,0)&lt;&gt;""),(VLOOKUP(O$25,Datos32[],6,0)*VLOOKUP(O$25,Datos32[],8,0)-VLOOKUP($A33,Datos32[],6,0)*VLOOKUP($A33,Datos32[],8,0)-VLOOKUP(O$25,Datos32[],7,0)+VLOOKUP($A33,Datos32[],7,0))/(VLOOKUP(O$25,Datos32[],8,0)-VLOOKUP($A33,Datos32[],8,0)),"")</f>
        <v/>
      </c>
      <c r="P33" s="33" t="str">
        <f>IF(AND($A33&lt;P$25,VLOOKUP(P$25,Datos32[],8,0)&lt;&gt;"",VLOOKUP($A33,Datos32[],8,0)&lt;&gt;""),(VLOOKUP(P$25,Datos32[],6,0)*VLOOKUP(P$25,Datos32[],8,0)-VLOOKUP($A33,Datos32[],6,0)*VLOOKUP($A33,Datos32[],8,0)-VLOOKUP(P$25,Datos32[],7,0)+VLOOKUP($A33,Datos32[],7,0))/(VLOOKUP(P$25,Datos32[],8,0)-VLOOKUP($A33,Datos32[],8,0)),"")</f>
        <v/>
      </c>
      <c r="Q33" s="33" t="str">
        <f>IF(AND($A33&lt;Q$25,VLOOKUP(Q$25,Datos32[],8,0)&lt;&gt;"",VLOOKUP($A33,Datos32[],8,0)&lt;&gt;""),(VLOOKUP(Q$25,Datos32[],6,0)*VLOOKUP(Q$25,Datos32[],8,0)-VLOOKUP($A33,Datos32[],6,0)*VLOOKUP($A33,Datos32[],8,0)-VLOOKUP(Q$25,Datos32[],7,0)+VLOOKUP($A33,Datos32[],7,0))/(VLOOKUP(Q$25,Datos32[],8,0)-VLOOKUP($A33,Datos32[],8,0)),"")</f>
        <v/>
      </c>
      <c r="S33" s="9">
        <v>8</v>
      </c>
      <c r="T33" s="36" t="str">
        <f t="shared" si="1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 t="str">
        <f t="shared" si="5"/>
        <v/>
      </c>
      <c r="Y33" s="37" t="str">
        <f t="shared" si="6"/>
        <v/>
      </c>
      <c r="Z33" s="37" t="str">
        <f t="shared" si="7"/>
        <v/>
      </c>
      <c r="AA33" s="37" t="str">
        <f t="shared" si="8"/>
        <v/>
      </c>
      <c r="AB33" s="37" t="str">
        <f t="shared" si="9"/>
        <v/>
      </c>
      <c r="AC33" s="37" t="str">
        <f t="shared" si="10"/>
        <v/>
      </c>
      <c r="AD33" s="37" t="str">
        <f t="shared" si="11"/>
        <v/>
      </c>
      <c r="AE33" s="37" t="str">
        <f t="shared" si="12"/>
        <v/>
      </c>
      <c r="AF33" s="37" t="str">
        <f t="shared" si="13"/>
        <v/>
      </c>
      <c r="AG33" s="37" t="str">
        <f t="shared" si="14"/>
        <v/>
      </c>
      <c r="AH33" s="37" t="str">
        <f t="shared" si="15"/>
        <v/>
      </c>
      <c r="AI33" s="37" t="str">
        <f t="shared" si="16"/>
        <v/>
      </c>
    </row>
    <row r="34" spans="1:35" x14ac:dyDescent="0.25">
      <c r="A34" s="9">
        <v>9</v>
      </c>
      <c r="B34" s="32" t="str">
        <f>IF(AND($A34&lt;B$25,VLOOKUP(B$25,Datos32[],8,0)&lt;&gt;"",VLOOKUP($A34,Datos32[],8,0)&lt;&gt;""),(VLOOKUP(B$25,Datos32[],6,0)*VLOOKUP(B$25,Datos32[],8,0)-VLOOKUP($A34,Datos32[],6,0)*VLOOKUP($A34,Datos32[],8,0)-VLOOKUP(B$25,Datos32[],7,0)+VLOOKUP($A34,Datos32[],7,0))/(VLOOKUP(B$25,Datos32[],8,0)-VLOOKUP($A34,Datos32[],8,0)),"")</f>
        <v/>
      </c>
      <c r="C34" s="33" t="str">
        <f>IF(AND($A34&lt;C$25,VLOOKUP(C$25,Datos32[],8,0)&lt;&gt;"",VLOOKUP($A34,Datos32[],8,0)&lt;&gt;""),(VLOOKUP(C$25,Datos32[],6,0)*VLOOKUP(C$25,Datos32[],8,0)-VLOOKUP($A34,Datos32[],6,0)*VLOOKUP($A34,Datos32[],8,0)-VLOOKUP(C$25,Datos32[],7,0)+VLOOKUP($A34,Datos32[],7,0))/(VLOOKUP(C$25,Datos32[],8,0)-VLOOKUP($A34,Datos32[],8,0)),"")</f>
        <v/>
      </c>
      <c r="D34" s="33" t="str">
        <f>IF(AND($A34&lt;D$25,VLOOKUP(D$25,Datos32[],8,0)&lt;&gt;"",VLOOKUP($A34,Datos32[],8,0)&lt;&gt;""),(VLOOKUP(D$25,Datos32[],6,0)*VLOOKUP(D$25,Datos32[],8,0)-VLOOKUP($A34,Datos32[],6,0)*VLOOKUP($A34,Datos32[],8,0)-VLOOKUP(D$25,Datos32[],7,0)+VLOOKUP($A34,Datos32[],7,0))/(VLOOKUP(D$25,Datos32[],8,0)-VLOOKUP($A34,Datos32[],8,0)),"")</f>
        <v/>
      </c>
      <c r="E34" s="33" t="str">
        <f>IF(AND($A34&lt;E$25,VLOOKUP(E$25,Datos32[],8,0)&lt;&gt;"",VLOOKUP($A34,Datos32[],8,0)&lt;&gt;""),(VLOOKUP(E$25,Datos32[],6,0)*VLOOKUP(E$25,Datos32[],8,0)-VLOOKUP($A34,Datos32[],6,0)*VLOOKUP($A34,Datos32[],8,0)-VLOOKUP(E$25,Datos32[],7,0)+VLOOKUP($A34,Datos32[],7,0))/(VLOOKUP(E$25,Datos32[],8,0)-VLOOKUP($A34,Datos32[],8,0)),"")</f>
        <v/>
      </c>
      <c r="F34" s="33" t="str">
        <f>IF(AND($A34&lt;F$25,VLOOKUP(F$25,Datos32[],8,0)&lt;&gt;"",VLOOKUP($A34,Datos32[],8,0)&lt;&gt;""),(VLOOKUP(F$25,Datos32[],6,0)*VLOOKUP(F$25,Datos32[],8,0)-VLOOKUP($A34,Datos32[],6,0)*VLOOKUP($A34,Datos32[],8,0)-VLOOKUP(F$25,Datos32[],7,0)+VLOOKUP($A34,Datos32[],7,0))/(VLOOKUP(F$25,Datos32[],8,0)-VLOOKUP($A34,Datos32[],8,0)),"")</f>
        <v/>
      </c>
      <c r="G34" s="33" t="str">
        <f>IF(AND($A34&lt;G$25,VLOOKUP(G$25,Datos32[],8,0)&lt;&gt;"",VLOOKUP($A34,Datos32[],8,0)&lt;&gt;""),(VLOOKUP(G$25,Datos32[],6,0)*VLOOKUP(G$25,Datos32[],8,0)-VLOOKUP($A34,Datos32[],6,0)*VLOOKUP($A34,Datos32[],8,0)-VLOOKUP(G$25,Datos32[],7,0)+VLOOKUP($A34,Datos32[],7,0))/(VLOOKUP(G$25,Datos32[],8,0)-VLOOKUP($A34,Datos32[],8,0)),"")</f>
        <v/>
      </c>
      <c r="H34" s="33" t="str">
        <f>IF(AND($A34&lt;H$25,VLOOKUP(H$25,Datos32[],8,0)&lt;&gt;"",VLOOKUP($A34,Datos32[],8,0)&lt;&gt;""),(VLOOKUP(H$25,Datos32[],6,0)*VLOOKUP(H$25,Datos32[],8,0)-VLOOKUP($A34,Datos32[],6,0)*VLOOKUP($A34,Datos32[],8,0)-VLOOKUP(H$25,Datos32[],7,0)+VLOOKUP($A34,Datos32[],7,0))/(VLOOKUP(H$25,Datos32[],8,0)-VLOOKUP($A34,Datos32[],8,0)),"")</f>
        <v/>
      </c>
      <c r="I34" s="33" t="str">
        <f>IF(AND($A34&lt;I$25,VLOOKUP(I$25,Datos32[],8,0)&lt;&gt;"",VLOOKUP($A34,Datos32[],8,0)&lt;&gt;""),(VLOOKUP(I$25,Datos32[],6,0)*VLOOKUP(I$25,Datos32[],8,0)-VLOOKUP($A34,Datos32[],6,0)*VLOOKUP($A34,Datos32[],8,0)-VLOOKUP(I$25,Datos32[],7,0)+VLOOKUP($A34,Datos32[],7,0))/(VLOOKUP(I$25,Datos32[],8,0)-VLOOKUP($A34,Datos32[],8,0)),"")</f>
        <v/>
      </c>
      <c r="J34" s="33" t="str">
        <f>IF(AND($A34&lt;J$25,VLOOKUP(J$25,Datos32[],8,0)&lt;&gt;"",VLOOKUP($A34,Datos32[],8,0)&lt;&gt;""),(VLOOKUP(J$25,Datos32[],6,0)*VLOOKUP(J$25,Datos32[],8,0)-VLOOKUP($A34,Datos32[],6,0)*VLOOKUP($A34,Datos32[],8,0)-VLOOKUP(J$25,Datos32[],7,0)+VLOOKUP($A34,Datos32[],7,0))/(VLOOKUP(J$25,Datos32[],8,0)-VLOOKUP($A34,Datos32[],8,0)),"")</f>
        <v/>
      </c>
      <c r="K34" s="33" t="str">
        <f>IF(AND($A34&lt;K$25,VLOOKUP(K$25,Datos32[],8,0)&lt;&gt;"",VLOOKUP($A34,Datos32[],8,0)&lt;&gt;""),(VLOOKUP(K$25,Datos32[],6,0)*VLOOKUP(K$25,Datos32[],8,0)-VLOOKUP($A34,Datos32[],6,0)*VLOOKUP($A34,Datos32[],8,0)-VLOOKUP(K$25,Datos32[],7,0)+VLOOKUP($A34,Datos32[],7,0))/(VLOOKUP(K$25,Datos32[],8,0)-VLOOKUP($A34,Datos32[],8,0)),"")</f>
        <v/>
      </c>
      <c r="L34" s="33" t="str">
        <f>IF(AND($A34&lt;L$25,VLOOKUP(L$25,Datos32[],8,0)&lt;&gt;"",VLOOKUP($A34,Datos32[],8,0)&lt;&gt;""),(VLOOKUP(L$25,Datos32[],6,0)*VLOOKUP(L$25,Datos32[],8,0)-VLOOKUP($A34,Datos32[],6,0)*VLOOKUP($A34,Datos32[],8,0)-VLOOKUP(L$25,Datos32[],7,0)+VLOOKUP($A34,Datos32[],7,0))/(VLOOKUP(L$25,Datos32[],8,0)-VLOOKUP($A34,Datos32[],8,0)),"")</f>
        <v/>
      </c>
      <c r="M34" s="33" t="str">
        <f>IF(AND($A34&lt;M$25,VLOOKUP(M$25,Datos32[],8,0)&lt;&gt;"",VLOOKUP($A34,Datos32[],8,0)&lt;&gt;""),(VLOOKUP(M$25,Datos32[],6,0)*VLOOKUP(M$25,Datos32[],8,0)-VLOOKUP($A34,Datos32[],6,0)*VLOOKUP($A34,Datos32[],8,0)-VLOOKUP(M$25,Datos32[],7,0)+VLOOKUP($A34,Datos32[],7,0))/(VLOOKUP(M$25,Datos32[],8,0)-VLOOKUP($A34,Datos32[],8,0)),"")</f>
        <v/>
      </c>
      <c r="N34" s="33" t="str">
        <f>IF(AND($A34&lt;N$25,VLOOKUP(N$25,Datos32[],8,0)&lt;&gt;"",VLOOKUP($A34,Datos32[],8,0)&lt;&gt;""),(VLOOKUP(N$25,Datos32[],6,0)*VLOOKUP(N$25,Datos32[],8,0)-VLOOKUP($A34,Datos32[],6,0)*VLOOKUP($A34,Datos32[],8,0)-VLOOKUP(N$25,Datos32[],7,0)+VLOOKUP($A34,Datos32[],7,0))/(VLOOKUP(N$25,Datos32[],8,0)-VLOOKUP($A34,Datos32[],8,0)),"")</f>
        <v/>
      </c>
      <c r="O34" s="33" t="str">
        <f>IF(AND($A34&lt;O$25,VLOOKUP(O$25,Datos32[],8,0)&lt;&gt;"",VLOOKUP($A34,Datos32[],8,0)&lt;&gt;""),(VLOOKUP(O$25,Datos32[],6,0)*VLOOKUP(O$25,Datos32[],8,0)-VLOOKUP($A34,Datos32[],6,0)*VLOOKUP($A34,Datos32[],8,0)-VLOOKUP(O$25,Datos32[],7,0)+VLOOKUP($A34,Datos32[],7,0))/(VLOOKUP(O$25,Datos32[],8,0)-VLOOKUP($A34,Datos32[],8,0)),"")</f>
        <v/>
      </c>
      <c r="P34" s="33" t="str">
        <f>IF(AND($A34&lt;P$25,VLOOKUP(P$25,Datos32[],8,0)&lt;&gt;"",VLOOKUP($A34,Datos32[],8,0)&lt;&gt;""),(VLOOKUP(P$25,Datos32[],6,0)*VLOOKUP(P$25,Datos32[],8,0)-VLOOKUP($A34,Datos32[],6,0)*VLOOKUP($A34,Datos32[],8,0)-VLOOKUP(P$25,Datos32[],7,0)+VLOOKUP($A34,Datos32[],7,0))/(VLOOKUP(P$25,Datos32[],8,0)-VLOOKUP($A34,Datos32[],8,0)),"")</f>
        <v/>
      </c>
      <c r="Q34" s="33" t="str">
        <f>IF(AND($A34&lt;Q$25,VLOOKUP(Q$25,Datos32[],8,0)&lt;&gt;"",VLOOKUP($A34,Datos32[],8,0)&lt;&gt;""),(VLOOKUP(Q$25,Datos32[],6,0)*VLOOKUP(Q$25,Datos32[],8,0)-VLOOKUP($A34,Datos32[],6,0)*VLOOKUP($A34,Datos32[],8,0)-VLOOKUP(Q$25,Datos32[],7,0)+VLOOKUP($A34,Datos32[],7,0))/(VLOOKUP(Q$25,Datos32[],8,0)-VLOOKUP($A34,Datos32[],8,0)),"")</f>
        <v/>
      </c>
      <c r="S34" s="9">
        <v>9</v>
      </c>
      <c r="T34" s="36" t="str">
        <f t="shared" si="1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 t="str">
        <f t="shared" si="5"/>
        <v/>
      </c>
      <c r="Y34" s="37" t="str">
        <f t="shared" si="6"/>
        <v/>
      </c>
      <c r="Z34" s="37" t="str">
        <f t="shared" si="7"/>
        <v/>
      </c>
      <c r="AA34" s="37" t="str">
        <f t="shared" si="8"/>
        <v/>
      </c>
      <c r="AB34" s="37" t="str">
        <f t="shared" si="9"/>
        <v/>
      </c>
      <c r="AC34" s="37" t="str">
        <f t="shared" si="10"/>
        <v/>
      </c>
      <c r="AD34" s="37" t="str">
        <f t="shared" si="11"/>
        <v/>
      </c>
      <c r="AE34" s="37" t="str">
        <f t="shared" si="12"/>
        <v/>
      </c>
      <c r="AF34" s="37" t="str">
        <f t="shared" si="13"/>
        <v/>
      </c>
      <c r="AG34" s="37" t="str">
        <f t="shared" si="14"/>
        <v/>
      </c>
      <c r="AH34" s="37" t="str">
        <f t="shared" si="15"/>
        <v/>
      </c>
      <c r="AI34" s="37" t="str">
        <f t="shared" si="16"/>
        <v/>
      </c>
    </row>
    <row r="35" spans="1:35" x14ac:dyDescent="0.25">
      <c r="A35" s="9">
        <v>10</v>
      </c>
      <c r="B35" s="32" t="str">
        <f>IF(AND($A35&lt;B$25,VLOOKUP(B$25,Datos32[],8,0)&lt;&gt;"",VLOOKUP($A35,Datos32[],8,0)&lt;&gt;""),(VLOOKUP(B$25,Datos32[],6,0)*VLOOKUP(B$25,Datos32[],8,0)-VLOOKUP($A35,Datos32[],6,0)*VLOOKUP($A35,Datos32[],8,0)-VLOOKUP(B$25,Datos32[],7,0)+VLOOKUP($A35,Datos32[],7,0))/(VLOOKUP(B$25,Datos32[],8,0)-VLOOKUP($A35,Datos32[],8,0)),"")</f>
        <v/>
      </c>
      <c r="C35" s="33" t="str">
        <f>IF(AND($A35&lt;C$25,VLOOKUP(C$25,Datos32[],8,0)&lt;&gt;"",VLOOKUP($A35,Datos32[],8,0)&lt;&gt;""),(VLOOKUP(C$25,Datos32[],6,0)*VLOOKUP(C$25,Datos32[],8,0)-VLOOKUP($A35,Datos32[],6,0)*VLOOKUP($A35,Datos32[],8,0)-VLOOKUP(C$25,Datos32[],7,0)+VLOOKUP($A35,Datos32[],7,0))/(VLOOKUP(C$25,Datos32[],8,0)-VLOOKUP($A35,Datos32[],8,0)),"")</f>
        <v/>
      </c>
      <c r="D35" s="33" t="str">
        <f>IF(AND($A35&lt;D$25,VLOOKUP(D$25,Datos32[],8,0)&lt;&gt;"",VLOOKUP($A35,Datos32[],8,0)&lt;&gt;""),(VLOOKUP(D$25,Datos32[],6,0)*VLOOKUP(D$25,Datos32[],8,0)-VLOOKUP($A35,Datos32[],6,0)*VLOOKUP($A35,Datos32[],8,0)-VLOOKUP(D$25,Datos32[],7,0)+VLOOKUP($A35,Datos32[],7,0))/(VLOOKUP(D$25,Datos32[],8,0)-VLOOKUP($A35,Datos32[],8,0)),"")</f>
        <v/>
      </c>
      <c r="E35" s="33" t="str">
        <f>IF(AND($A35&lt;E$25,VLOOKUP(E$25,Datos32[],8,0)&lt;&gt;"",VLOOKUP($A35,Datos32[],8,0)&lt;&gt;""),(VLOOKUP(E$25,Datos32[],6,0)*VLOOKUP(E$25,Datos32[],8,0)-VLOOKUP($A35,Datos32[],6,0)*VLOOKUP($A35,Datos32[],8,0)-VLOOKUP(E$25,Datos32[],7,0)+VLOOKUP($A35,Datos32[],7,0))/(VLOOKUP(E$25,Datos32[],8,0)-VLOOKUP($A35,Datos32[],8,0)),"")</f>
        <v/>
      </c>
      <c r="F35" s="33" t="str">
        <f>IF(AND($A35&lt;F$25,VLOOKUP(F$25,Datos32[],8,0)&lt;&gt;"",VLOOKUP($A35,Datos32[],8,0)&lt;&gt;""),(VLOOKUP(F$25,Datos32[],6,0)*VLOOKUP(F$25,Datos32[],8,0)-VLOOKUP($A35,Datos32[],6,0)*VLOOKUP($A35,Datos32[],8,0)-VLOOKUP(F$25,Datos32[],7,0)+VLOOKUP($A35,Datos32[],7,0))/(VLOOKUP(F$25,Datos32[],8,0)-VLOOKUP($A35,Datos32[],8,0)),"")</f>
        <v/>
      </c>
      <c r="G35" s="33" t="str">
        <f>IF(AND($A35&lt;G$25,VLOOKUP(G$25,Datos32[],8,0)&lt;&gt;"",VLOOKUP($A35,Datos32[],8,0)&lt;&gt;""),(VLOOKUP(G$25,Datos32[],6,0)*VLOOKUP(G$25,Datos32[],8,0)-VLOOKUP($A35,Datos32[],6,0)*VLOOKUP($A35,Datos32[],8,0)-VLOOKUP(G$25,Datos32[],7,0)+VLOOKUP($A35,Datos32[],7,0))/(VLOOKUP(G$25,Datos32[],8,0)-VLOOKUP($A35,Datos32[],8,0)),"")</f>
        <v/>
      </c>
      <c r="H35" s="33" t="str">
        <f>IF(AND($A35&lt;H$25,VLOOKUP(H$25,Datos32[],8,0)&lt;&gt;"",VLOOKUP($A35,Datos32[],8,0)&lt;&gt;""),(VLOOKUP(H$25,Datos32[],6,0)*VLOOKUP(H$25,Datos32[],8,0)-VLOOKUP($A35,Datos32[],6,0)*VLOOKUP($A35,Datos32[],8,0)-VLOOKUP(H$25,Datos32[],7,0)+VLOOKUP($A35,Datos32[],7,0))/(VLOOKUP(H$25,Datos32[],8,0)-VLOOKUP($A35,Datos32[],8,0)),"")</f>
        <v/>
      </c>
      <c r="I35" s="33" t="str">
        <f>IF(AND($A35&lt;I$25,VLOOKUP(I$25,Datos32[],8,0)&lt;&gt;"",VLOOKUP($A35,Datos32[],8,0)&lt;&gt;""),(VLOOKUP(I$25,Datos32[],6,0)*VLOOKUP(I$25,Datos32[],8,0)-VLOOKUP($A35,Datos32[],6,0)*VLOOKUP($A35,Datos32[],8,0)-VLOOKUP(I$25,Datos32[],7,0)+VLOOKUP($A35,Datos32[],7,0))/(VLOOKUP(I$25,Datos32[],8,0)-VLOOKUP($A35,Datos32[],8,0)),"")</f>
        <v/>
      </c>
      <c r="J35" s="33" t="str">
        <f>IF(AND($A35&lt;J$25,VLOOKUP(J$25,Datos32[],8,0)&lt;&gt;"",VLOOKUP($A35,Datos32[],8,0)&lt;&gt;""),(VLOOKUP(J$25,Datos32[],6,0)*VLOOKUP(J$25,Datos32[],8,0)-VLOOKUP($A35,Datos32[],6,0)*VLOOKUP($A35,Datos32[],8,0)-VLOOKUP(J$25,Datos32[],7,0)+VLOOKUP($A35,Datos32[],7,0))/(VLOOKUP(J$25,Datos32[],8,0)-VLOOKUP($A35,Datos32[],8,0)),"")</f>
        <v/>
      </c>
      <c r="K35" s="33" t="str">
        <f>IF(AND($A35&lt;K$25,VLOOKUP(K$25,Datos32[],8,0)&lt;&gt;"",VLOOKUP($A35,Datos32[],8,0)&lt;&gt;""),(VLOOKUP(K$25,Datos32[],6,0)*VLOOKUP(K$25,Datos32[],8,0)-VLOOKUP($A35,Datos32[],6,0)*VLOOKUP($A35,Datos32[],8,0)-VLOOKUP(K$25,Datos32[],7,0)+VLOOKUP($A35,Datos32[],7,0))/(VLOOKUP(K$25,Datos32[],8,0)-VLOOKUP($A35,Datos32[],8,0)),"")</f>
        <v/>
      </c>
      <c r="L35" s="33" t="str">
        <f>IF(AND($A35&lt;L$25,VLOOKUP(L$25,Datos32[],8,0)&lt;&gt;"",VLOOKUP($A35,Datos32[],8,0)&lt;&gt;""),(VLOOKUP(L$25,Datos32[],6,0)*VLOOKUP(L$25,Datos32[],8,0)-VLOOKUP($A35,Datos32[],6,0)*VLOOKUP($A35,Datos32[],8,0)-VLOOKUP(L$25,Datos32[],7,0)+VLOOKUP($A35,Datos32[],7,0))/(VLOOKUP(L$25,Datos32[],8,0)-VLOOKUP($A35,Datos32[],8,0)),"")</f>
        <v/>
      </c>
      <c r="M35" s="33" t="str">
        <f>IF(AND($A35&lt;M$25,VLOOKUP(M$25,Datos32[],8,0)&lt;&gt;"",VLOOKUP($A35,Datos32[],8,0)&lt;&gt;""),(VLOOKUP(M$25,Datos32[],6,0)*VLOOKUP(M$25,Datos32[],8,0)-VLOOKUP($A35,Datos32[],6,0)*VLOOKUP($A35,Datos32[],8,0)-VLOOKUP(M$25,Datos32[],7,0)+VLOOKUP($A35,Datos32[],7,0))/(VLOOKUP(M$25,Datos32[],8,0)-VLOOKUP($A35,Datos32[],8,0)),"")</f>
        <v/>
      </c>
      <c r="N35" s="33" t="str">
        <f>IF(AND($A35&lt;N$25,VLOOKUP(N$25,Datos32[],8,0)&lt;&gt;"",VLOOKUP($A35,Datos32[],8,0)&lt;&gt;""),(VLOOKUP(N$25,Datos32[],6,0)*VLOOKUP(N$25,Datos32[],8,0)-VLOOKUP($A35,Datos32[],6,0)*VLOOKUP($A35,Datos32[],8,0)-VLOOKUP(N$25,Datos32[],7,0)+VLOOKUP($A35,Datos32[],7,0))/(VLOOKUP(N$25,Datos32[],8,0)-VLOOKUP($A35,Datos32[],8,0)),"")</f>
        <v/>
      </c>
      <c r="O35" s="33" t="str">
        <f>IF(AND($A35&lt;O$25,VLOOKUP(O$25,Datos32[],8,0)&lt;&gt;"",VLOOKUP($A35,Datos32[],8,0)&lt;&gt;""),(VLOOKUP(O$25,Datos32[],6,0)*VLOOKUP(O$25,Datos32[],8,0)-VLOOKUP($A35,Datos32[],6,0)*VLOOKUP($A35,Datos32[],8,0)-VLOOKUP(O$25,Datos32[],7,0)+VLOOKUP($A35,Datos32[],7,0))/(VLOOKUP(O$25,Datos32[],8,0)-VLOOKUP($A35,Datos32[],8,0)),"")</f>
        <v/>
      </c>
      <c r="P35" s="33" t="str">
        <f>IF(AND($A35&lt;P$25,VLOOKUP(P$25,Datos32[],8,0)&lt;&gt;"",VLOOKUP($A35,Datos32[],8,0)&lt;&gt;""),(VLOOKUP(P$25,Datos32[],6,0)*VLOOKUP(P$25,Datos32[],8,0)-VLOOKUP($A35,Datos32[],6,0)*VLOOKUP($A35,Datos32[],8,0)-VLOOKUP(P$25,Datos32[],7,0)+VLOOKUP($A35,Datos32[],7,0))/(VLOOKUP(P$25,Datos32[],8,0)-VLOOKUP($A35,Datos32[],8,0)),"")</f>
        <v/>
      </c>
      <c r="Q35" s="33" t="str">
        <f>IF(AND($A35&lt;Q$25,VLOOKUP(Q$25,Datos32[],8,0)&lt;&gt;"",VLOOKUP($A35,Datos32[],8,0)&lt;&gt;""),(VLOOKUP(Q$25,Datos32[],6,0)*VLOOKUP(Q$25,Datos32[],8,0)-VLOOKUP($A35,Datos32[],6,0)*VLOOKUP($A35,Datos32[],8,0)-VLOOKUP(Q$25,Datos32[],7,0)+VLOOKUP($A35,Datos32[],7,0))/(VLOOKUP(Q$25,Datos32[],8,0)-VLOOKUP($A35,Datos32[],8,0)),"")</f>
        <v/>
      </c>
      <c r="S35" s="9">
        <v>10</v>
      </c>
      <c r="T35" s="36" t="str">
        <f t="shared" si="1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 t="str">
        <f t="shared" si="5"/>
        <v/>
      </c>
      <c r="Y35" s="37" t="str">
        <f t="shared" si="6"/>
        <v/>
      </c>
      <c r="Z35" s="37" t="str">
        <f t="shared" si="7"/>
        <v/>
      </c>
      <c r="AA35" s="37" t="str">
        <f t="shared" si="8"/>
        <v/>
      </c>
      <c r="AB35" s="37" t="str">
        <f t="shared" si="9"/>
        <v/>
      </c>
      <c r="AC35" s="37" t="str">
        <f t="shared" si="10"/>
        <v/>
      </c>
      <c r="AD35" s="37" t="str">
        <f t="shared" si="11"/>
        <v/>
      </c>
      <c r="AE35" s="37" t="str">
        <f t="shared" si="12"/>
        <v/>
      </c>
      <c r="AF35" s="37" t="str">
        <f t="shared" si="13"/>
        <v/>
      </c>
      <c r="AG35" s="37" t="str">
        <f t="shared" si="14"/>
        <v/>
      </c>
      <c r="AH35" s="37" t="str">
        <f t="shared" si="15"/>
        <v/>
      </c>
      <c r="AI35" s="37" t="str">
        <f t="shared" si="16"/>
        <v/>
      </c>
    </row>
    <row r="36" spans="1:35" x14ac:dyDescent="0.25">
      <c r="A36" s="9">
        <v>11</v>
      </c>
      <c r="B36" s="32" t="str">
        <f>IF(AND($A36&lt;B$25,VLOOKUP(B$25,Datos32[],8,0)&lt;&gt;"",VLOOKUP($A36,Datos32[],8,0)&lt;&gt;""),(VLOOKUP(B$25,Datos32[],6,0)*VLOOKUP(B$25,Datos32[],8,0)-VLOOKUP($A36,Datos32[],6,0)*VLOOKUP($A36,Datos32[],8,0)-VLOOKUP(B$25,Datos32[],7,0)+VLOOKUP($A36,Datos32[],7,0))/(VLOOKUP(B$25,Datos32[],8,0)-VLOOKUP($A36,Datos32[],8,0)),"")</f>
        <v/>
      </c>
      <c r="C36" s="33" t="str">
        <f>IF(AND($A36&lt;C$25,VLOOKUP(C$25,Datos32[],8,0)&lt;&gt;"",VLOOKUP($A36,Datos32[],8,0)&lt;&gt;""),(VLOOKUP(C$25,Datos32[],6,0)*VLOOKUP(C$25,Datos32[],8,0)-VLOOKUP($A36,Datos32[],6,0)*VLOOKUP($A36,Datos32[],8,0)-VLOOKUP(C$25,Datos32[],7,0)+VLOOKUP($A36,Datos32[],7,0))/(VLOOKUP(C$25,Datos32[],8,0)-VLOOKUP($A36,Datos32[],8,0)),"")</f>
        <v/>
      </c>
      <c r="D36" s="33" t="str">
        <f>IF(AND($A36&lt;D$25,VLOOKUP(D$25,Datos32[],8,0)&lt;&gt;"",VLOOKUP($A36,Datos32[],8,0)&lt;&gt;""),(VLOOKUP(D$25,Datos32[],6,0)*VLOOKUP(D$25,Datos32[],8,0)-VLOOKUP($A36,Datos32[],6,0)*VLOOKUP($A36,Datos32[],8,0)-VLOOKUP(D$25,Datos32[],7,0)+VLOOKUP($A36,Datos32[],7,0))/(VLOOKUP(D$25,Datos32[],8,0)-VLOOKUP($A36,Datos32[],8,0)),"")</f>
        <v/>
      </c>
      <c r="E36" s="33" t="str">
        <f>IF(AND($A36&lt;E$25,VLOOKUP(E$25,Datos32[],8,0)&lt;&gt;"",VLOOKUP($A36,Datos32[],8,0)&lt;&gt;""),(VLOOKUP(E$25,Datos32[],6,0)*VLOOKUP(E$25,Datos32[],8,0)-VLOOKUP($A36,Datos32[],6,0)*VLOOKUP($A36,Datos32[],8,0)-VLOOKUP(E$25,Datos32[],7,0)+VLOOKUP($A36,Datos32[],7,0))/(VLOOKUP(E$25,Datos32[],8,0)-VLOOKUP($A36,Datos32[],8,0)),"")</f>
        <v/>
      </c>
      <c r="F36" s="33" t="str">
        <f>IF(AND($A36&lt;F$25,VLOOKUP(F$25,Datos32[],8,0)&lt;&gt;"",VLOOKUP($A36,Datos32[],8,0)&lt;&gt;""),(VLOOKUP(F$25,Datos32[],6,0)*VLOOKUP(F$25,Datos32[],8,0)-VLOOKUP($A36,Datos32[],6,0)*VLOOKUP($A36,Datos32[],8,0)-VLOOKUP(F$25,Datos32[],7,0)+VLOOKUP($A36,Datos32[],7,0))/(VLOOKUP(F$25,Datos32[],8,0)-VLOOKUP($A36,Datos32[],8,0)),"")</f>
        <v/>
      </c>
      <c r="G36" s="33" t="str">
        <f>IF(AND($A36&lt;G$25,VLOOKUP(G$25,Datos32[],8,0)&lt;&gt;"",VLOOKUP($A36,Datos32[],8,0)&lt;&gt;""),(VLOOKUP(G$25,Datos32[],6,0)*VLOOKUP(G$25,Datos32[],8,0)-VLOOKUP($A36,Datos32[],6,0)*VLOOKUP($A36,Datos32[],8,0)-VLOOKUP(G$25,Datos32[],7,0)+VLOOKUP($A36,Datos32[],7,0))/(VLOOKUP(G$25,Datos32[],8,0)-VLOOKUP($A36,Datos32[],8,0)),"")</f>
        <v/>
      </c>
      <c r="H36" s="33" t="str">
        <f>IF(AND($A36&lt;H$25,VLOOKUP(H$25,Datos32[],8,0)&lt;&gt;"",VLOOKUP($A36,Datos32[],8,0)&lt;&gt;""),(VLOOKUP(H$25,Datos32[],6,0)*VLOOKUP(H$25,Datos32[],8,0)-VLOOKUP($A36,Datos32[],6,0)*VLOOKUP($A36,Datos32[],8,0)-VLOOKUP(H$25,Datos32[],7,0)+VLOOKUP($A36,Datos32[],7,0))/(VLOOKUP(H$25,Datos32[],8,0)-VLOOKUP($A36,Datos32[],8,0)),"")</f>
        <v/>
      </c>
      <c r="I36" s="33" t="str">
        <f>IF(AND($A36&lt;I$25,VLOOKUP(I$25,Datos32[],8,0)&lt;&gt;"",VLOOKUP($A36,Datos32[],8,0)&lt;&gt;""),(VLOOKUP(I$25,Datos32[],6,0)*VLOOKUP(I$25,Datos32[],8,0)-VLOOKUP($A36,Datos32[],6,0)*VLOOKUP($A36,Datos32[],8,0)-VLOOKUP(I$25,Datos32[],7,0)+VLOOKUP($A36,Datos32[],7,0))/(VLOOKUP(I$25,Datos32[],8,0)-VLOOKUP($A36,Datos32[],8,0)),"")</f>
        <v/>
      </c>
      <c r="J36" s="33" t="str">
        <f>IF(AND($A36&lt;J$25,VLOOKUP(J$25,Datos32[],8,0)&lt;&gt;"",VLOOKUP($A36,Datos32[],8,0)&lt;&gt;""),(VLOOKUP(J$25,Datos32[],6,0)*VLOOKUP(J$25,Datos32[],8,0)-VLOOKUP($A36,Datos32[],6,0)*VLOOKUP($A36,Datos32[],8,0)-VLOOKUP(J$25,Datos32[],7,0)+VLOOKUP($A36,Datos32[],7,0))/(VLOOKUP(J$25,Datos32[],8,0)-VLOOKUP($A36,Datos32[],8,0)),"")</f>
        <v/>
      </c>
      <c r="K36" s="33" t="str">
        <f>IF(AND($A36&lt;K$25,VLOOKUP(K$25,Datos32[],8,0)&lt;&gt;"",VLOOKUP($A36,Datos32[],8,0)&lt;&gt;""),(VLOOKUP(K$25,Datos32[],6,0)*VLOOKUP(K$25,Datos32[],8,0)-VLOOKUP($A36,Datos32[],6,0)*VLOOKUP($A36,Datos32[],8,0)-VLOOKUP(K$25,Datos32[],7,0)+VLOOKUP($A36,Datos32[],7,0))/(VLOOKUP(K$25,Datos32[],8,0)-VLOOKUP($A36,Datos32[],8,0)),"")</f>
        <v/>
      </c>
      <c r="L36" s="33" t="str">
        <f>IF(AND($A36&lt;L$25,VLOOKUP(L$25,Datos32[],8,0)&lt;&gt;"",VLOOKUP($A36,Datos32[],8,0)&lt;&gt;""),(VLOOKUP(L$25,Datos32[],6,0)*VLOOKUP(L$25,Datos32[],8,0)-VLOOKUP($A36,Datos32[],6,0)*VLOOKUP($A36,Datos32[],8,0)-VLOOKUP(L$25,Datos32[],7,0)+VLOOKUP($A36,Datos32[],7,0))/(VLOOKUP(L$25,Datos32[],8,0)-VLOOKUP($A36,Datos32[],8,0)),"")</f>
        <v/>
      </c>
      <c r="M36" s="33" t="str">
        <f>IF(AND($A36&lt;M$25,VLOOKUP(M$25,Datos32[],8,0)&lt;&gt;"",VLOOKUP($A36,Datos32[],8,0)&lt;&gt;""),(VLOOKUP(M$25,Datos32[],6,0)*VLOOKUP(M$25,Datos32[],8,0)-VLOOKUP($A36,Datos32[],6,0)*VLOOKUP($A36,Datos32[],8,0)-VLOOKUP(M$25,Datos32[],7,0)+VLOOKUP($A36,Datos32[],7,0))/(VLOOKUP(M$25,Datos32[],8,0)-VLOOKUP($A36,Datos32[],8,0)),"")</f>
        <v/>
      </c>
      <c r="N36" s="33" t="str">
        <f>IF(AND($A36&lt;N$25,VLOOKUP(N$25,Datos32[],8,0)&lt;&gt;"",VLOOKUP($A36,Datos32[],8,0)&lt;&gt;""),(VLOOKUP(N$25,Datos32[],6,0)*VLOOKUP(N$25,Datos32[],8,0)-VLOOKUP($A36,Datos32[],6,0)*VLOOKUP($A36,Datos32[],8,0)-VLOOKUP(N$25,Datos32[],7,0)+VLOOKUP($A36,Datos32[],7,0))/(VLOOKUP(N$25,Datos32[],8,0)-VLOOKUP($A36,Datos32[],8,0)),"")</f>
        <v/>
      </c>
      <c r="O36" s="33" t="str">
        <f>IF(AND($A36&lt;O$25,VLOOKUP(O$25,Datos32[],8,0)&lt;&gt;"",VLOOKUP($A36,Datos32[],8,0)&lt;&gt;""),(VLOOKUP(O$25,Datos32[],6,0)*VLOOKUP(O$25,Datos32[],8,0)-VLOOKUP($A36,Datos32[],6,0)*VLOOKUP($A36,Datos32[],8,0)-VLOOKUP(O$25,Datos32[],7,0)+VLOOKUP($A36,Datos32[],7,0))/(VLOOKUP(O$25,Datos32[],8,0)-VLOOKUP($A36,Datos32[],8,0)),"")</f>
        <v/>
      </c>
      <c r="P36" s="33" t="str">
        <f>IF(AND($A36&lt;P$25,VLOOKUP(P$25,Datos32[],8,0)&lt;&gt;"",VLOOKUP($A36,Datos32[],8,0)&lt;&gt;""),(VLOOKUP(P$25,Datos32[],6,0)*VLOOKUP(P$25,Datos32[],8,0)-VLOOKUP($A36,Datos32[],6,0)*VLOOKUP($A36,Datos32[],8,0)-VLOOKUP(P$25,Datos32[],7,0)+VLOOKUP($A36,Datos32[],7,0))/(VLOOKUP(P$25,Datos32[],8,0)-VLOOKUP($A36,Datos32[],8,0)),"")</f>
        <v/>
      </c>
      <c r="Q36" s="33" t="str">
        <f>IF(AND($A36&lt;Q$25,VLOOKUP(Q$25,Datos32[],8,0)&lt;&gt;"",VLOOKUP($A36,Datos32[],8,0)&lt;&gt;""),(VLOOKUP(Q$25,Datos32[],6,0)*VLOOKUP(Q$25,Datos32[],8,0)-VLOOKUP($A36,Datos32[],6,0)*VLOOKUP($A36,Datos32[],8,0)-VLOOKUP(Q$25,Datos32[],7,0)+VLOOKUP($A36,Datos32[],7,0))/(VLOOKUP(Q$25,Datos32[],8,0)-VLOOKUP($A36,Datos32[],8,0)),"")</f>
        <v/>
      </c>
      <c r="S36" s="9">
        <v>11</v>
      </c>
      <c r="T36" s="36" t="str">
        <f t="shared" si="1"/>
        <v/>
      </c>
      <c r="U36" s="37" t="str">
        <f t="shared" si="2"/>
        <v/>
      </c>
      <c r="V36" s="37" t="str">
        <f t="shared" si="3"/>
        <v/>
      </c>
      <c r="W36" s="37" t="str">
        <f t="shared" si="4"/>
        <v/>
      </c>
      <c r="X36" s="37" t="str">
        <f t="shared" si="5"/>
        <v/>
      </c>
      <c r="Y36" s="37" t="str">
        <f t="shared" si="6"/>
        <v/>
      </c>
      <c r="Z36" s="37" t="str">
        <f t="shared" si="7"/>
        <v/>
      </c>
      <c r="AA36" s="37" t="str">
        <f t="shared" si="8"/>
        <v/>
      </c>
      <c r="AB36" s="37" t="str">
        <f t="shared" si="9"/>
        <v/>
      </c>
      <c r="AC36" s="37" t="str">
        <f t="shared" si="10"/>
        <v/>
      </c>
      <c r="AD36" s="37" t="str">
        <f t="shared" si="11"/>
        <v/>
      </c>
      <c r="AE36" s="37" t="str">
        <f t="shared" si="12"/>
        <v/>
      </c>
      <c r="AF36" s="37" t="str">
        <f t="shared" si="13"/>
        <v/>
      </c>
      <c r="AG36" s="37" t="str">
        <f t="shared" si="14"/>
        <v/>
      </c>
      <c r="AH36" s="37" t="str">
        <f t="shared" si="15"/>
        <v/>
      </c>
      <c r="AI36" s="37" t="str">
        <f t="shared" si="16"/>
        <v/>
      </c>
    </row>
    <row r="37" spans="1:35" x14ac:dyDescent="0.25">
      <c r="A37" s="9">
        <v>12</v>
      </c>
      <c r="B37" s="32" t="str">
        <f>IF(AND($A37&lt;B$25,VLOOKUP(B$25,Datos32[],8,0)&lt;&gt;"",VLOOKUP($A37,Datos32[],8,0)&lt;&gt;""),(VLOOKUP(B$25,Datos32[],6,0)*VLOOKUP(B$25,Datos32[],8,0)-VLOOKUP($A37,Datos32[],6,0)*VLOOKUP($A37,Datos32[],8,0)-VLOOKUP(B$25,Datos32[],7,0)+VLOOKUP($A37,Datos32[],7,0))/(VLOOKUP(B$25,Datos32[],8,0)-VLOOKUP($A37,Datos32[],8,0)),"")</f>
        <v/>
      </c>
      <c r="C37" s="33" t="str">
        <f>IF(AND($A37&lt;C$25,VLOOKUP(C$25,Datos32[],8,0)&lt;&gt;"",VLOOKUP($A37,Datos32[],8,0)&lt;&gt;""),(VLOOKUP(C$25,Datos32[],6,0)*VLOOKUP(C$25,Datos32[],8,0)-VLOOKUP($A37,Datos32[],6,0)*VLOOKUP($A37,Datos32[],8,0)-VLOOKUP(C$25,Datos32[],7,0)+VLOOKUP($A37,Datos32[],7,0))/(VLOOKUP(C$25,Datos32[],8,0)-VLOOKUP($A37,Datos32[],8,0)),"")</f>
        <v/>
      </c>
      <c r="D37" s="33" t="str">
        <f>IF(AND($A37&lt;D$25,VLOOKUP(D$25,Datos32[],8,0)&lt;&gt;"",VLOOKUP($A37,Datos32[],8,0)&lt;&gt;""),(VLOOKUP(D$25,Datos32[],6,0)*VLOOKUP(D$25,Datos32[],8,0)-VLOOKUP($A37,Datos32[],6,0)*VLOOKUP($A37,Datos32[],8,0)-VLOOKUP(D$25,Datos32[],7,0)+VLOOKUP($A37,Datos32[],7,0))/(VLOOKUP(D$25,Datos32[],8,0)-VLOOKUP($A37,Datos32[],8,0)),"")</f>
        <v/>
      </c>
      <c r="E37" s="33" t="str">
        <f>IF(AND($A37&lt;E$25,VLOOKUP(E$25,Datos32[],8,0)&lt;&gt;"",VLOOKUP($A37,Datos32[],8,0)&lt;&gt;""),(VLOOKUP(E$25,Datos32[],6,0)*VLOOKUP(E$25,Datos32[],8,0)-VLOOKUP($A37,Datos32[],6,0)*VLOOKUP($A37,Datos32[],8,0)-VLOOKUP(E$25,Datos32[],7,0)+VLOOKUP($A37,Datos32[],7,0))/(VLOOKUP(E$25,Datos32[],8,0)-VLOOKUP($A37,Datos32[],8,0)),"")</f>
        <v/>
      </c>
      <c r="F37" s="33" t="str">
        <f>IF(AND($A37&lt;F$25,VLOOKUP(F$25,Datos32[],8,0)&lt;&gt;"",VLOOKUP($A37,Datos32[],8,0)&lt;&gt;""),(VLOOKUP(F$25,Datos32[],6,0)*VLOOKUP(F$25,Datos32[],8,0)-VLOOKUP($A37,Datos32[],6,0)*VLOOKUP($A37,Datos32[],8,0)-VLOOKUP(F$25,Datos32[],7,0)+VLOOKUP($A37,Datos32[],7,0))/(VLOOKUP(F$25,Datos32[],8,0)-VLOOKUP($A37,Datos32[],8,0)),"")</f>
        <v/>
      </c>
      <c r="G37" s="33" t="str">
        <f>IF(AND($A37&lt;G$25,VLOOKUP(G$25,Datos32[],8,0)&lt;&gt;"",VLOOKUP($A37,Datos32[],8,0)&lt;&gt;""),(VLOOKUP(G$25,Datos32[],6,0)*VLOOKUP(G$25,Datos32[],8,0)-VLOOKUP($A37,Datos32[],6,0)*VLOOKUP($A37,Datos32[],8,0)-VLOOKUP(G$25,Datos32[],7,0)+VLOOKUP($A37,Datos32[],7,0))/(VLOOKUP(G$25,Datos32[],8,0)-VLOOKUP($A37,Datos32[],8,0)),"")</f>
        <v/>
      </c>
      <c r="H37" s="33" t="str">
        <f>IF(AND($A37&lt;H$25,VLOOKUP(H$25,Datos32[],8,0)&lt;&gt;"",VLOOKUP($A37,Datos32[],8,0)&lt;&gt;""),(VLOOKUP(H$25,Datos32[],6,0)*VLOOKUP(H$25,Datos32[],8,0)-VLOOKUP($A37,Datos32[],6,0)*VLOOKUP($A37,Datos32[],8,0)-VLOOKUP(H$25,Datos32[],7,0)+VLOOKUP($A37,Datos32[],7,0))/(VLOOKUP(H$25,Datos32[],8,0)-VLOOKUP($A37,Datos32[],8,0)),"")</f>
        <v/>
      </c>
      <c r="I37" s="33" t="str">
        <f>IF(AND($A37&lt;I$25,VLOOKUP(I$25,Datos32[],8,0)&lt;&gt;"",VLOOKUP($A37,Datos32[],8,0)&lt;&gt;""),(VLOOKUP(I$25,Datos32[],6,0)*VLOOKUP(I$25,Datos32[],8,0)-VLOOKUP($A37,Datos32[],6,0)*VLOOKUP($A37,Datos32[],8,0)-VLOOKUP(I$25,Datos32[],7,0)+VLOOKUP($A37,Datos32[],7,0))/(VLOOKUP(I$25,Datos32[],8,0)-VLOOKUP($A37,Datos32[],8,0)),"")</f>
        <v/>
      </c>
      <c r="J37" s="33" t="str">
        <f>IF(AND($A37&lt;J$25,VLOOKUP(J$25,Datos32[],8,0)&lt;&gt;"",VLOOKUP($A37,Datos32[],8,0)&lt;&gt;""),(VLOOKUP(J$25,Datos32[],6,0)*VLOOKUP(J$25,Datos32[],8,0)-VLOOKUP($A37,Datos32[],6,0)*VLOOKUP($A37,Datos32[],8,0)-VLOOKUP(J$25,Datos32[],7,0)+VLOOKUP($A37,Datos32[],7,0))/(VLOOKUP(J$25,Datos32[],8,0)-VLOOKUP($A37,Datos32[],8,0)),"")</f>
        <v/>
      </c>
      <c r="K37" s="33" t="str">
        <f>IF(AND($A37&lt;K$25,VLOOKUP(K$25,Datos32[],8,0)&lt;&gt;"",VLOOKUP($A37,Datos32[],8,0)&lt;&gt;""),(VLOOKUP(K$25,Datos32[],6,0)*VLOOKUP(K$25,Datos32[],8,0)-VLOOKUP($A37,Datos32[],6,0)*VLOOKUP($A37,Datos32[],8,0)-VLOOKUP(K$25,Datos32[],7,0)+VLOOKUP($A37,Datos32[],7,0))/(VLOOKUP(K$25,Datos32[],8,0)-VLOOKUP($A37,Datos32[],8,0)),"")</f>
        <v/>
      </c>
      <c r="L37" s="33" t="str">
        <f>IF(AND($A37&lt;L$25,VLOOKUP(L$25,Datos32[],8,0)&lt;&gt;"",VLOOKUP($A37,Datos32[],8,0)&lt;&gt;""),(VLOOKUP(L$25,Datos32[],6,0)*VLOOKUP(L$25,Datos32[],8,0)-VLOOKUP($A37,Datos32[],6,0)*VLOOKUP($A37,Datos32[],8,0)-VLOOKUP(L$25,Datos32[],7,0)+VLOOKUP($A37,Datos32[],7,0))/(VLOOKUP(L$25,Datos32[],8,0)-VLOOKUP($A37,Datos32[],8,0)),"")</f>
        <v/>
      </c>
      <c r="M37" s="33" t="str">
        <f>IF(AND($A37&lt;M$25,VLOOKUP(M$25,Datos32[],8,0)&lt;&gt;"",VLOOKUP($A37,Datos32[],8,0)&lt;&gt;""),(VLOOKUP(M$25,Datos32[],6,0)*VLOOKUP(M$25,Datos32[],8,0)-VLOOKUP($A37,Datos32[],6,0)*VLOOKUP($A37,Datos32[],8,0)-VLOOKUP(M$25,Datos32[],7,0)+VLOOKUP($A37,Datos32[],7,0))/(VLOOKUP(M$25,Datos32[],8,0)-VLOOKUP($A37,Datos32[],8,0)),"")</f>
        <v/>
      </c>
      <c r="N37" s="33" t="str">
        <f>IF(AND($A37&lt;N$25,VLOOKUP(N$25,Datos32[],8,0)&lt;&gt;"",VLOOKUP($A37,Datos32[],8,0)&lt;&gt;""),(VLOOKUP(N$25,Datos32[],6,0)*VLOOKUP(N$25,Datos32[],8,0)-VLOOKUP($A37,Datos32[],6,0)*VLOOKUP($A37,Datos32[],8,0)-VLOOKUP(N$25,Datos32[],7,0)+VLOOKUP($A37,Datos32[],7,0))/(VLOOKUP(N$25,Datos32[],8,0)-VLOOKUP($A37,Datos32[],8,0)),"")</f>
        <v/>
      </c>
      <c r="O37" s="33" t="str">
        <f>IF(AND($A37&lt;O$25,VLOOKUP(O$25,Datos32[],8,0)&lt;&gt;"",VLOOKUP($A37,Datos32[],8,0)&lt;&gt;""),(VLOOKUP(O$25,Datos32[],6,0)*VLOOKUP(O$25,Datos32[],8,0)-VLOOKUP($A37,Datos32[],6,0)*VLOOKUP($A37,Datos32[],8,0)-VLOOKUP(O$25,Datos32[],7,0)+VLOOKUP($A37,Datos32[],7,0))/(VLOOKUP(O$25,Datos32[],8,0)-VLOOKUP($A37,Datos32[],8,0)),"")</f>
        <v/>
      </c>
      <c r="P37" s="33" t="str">
        <f>IF(AND($A37&lt;P$25,VLOOKUP(P$25,Datos32[],8,0)&lt;&gt;"",VLOOKUP($A37,Datos32[],8,0)&lt;&gt;""),(VLOOKUP(P$25,Datos32[],6,0)*VLOOKUP(P$25,Datos32[],8,0)-VLOOKUP($A37,Datos32[],6,0)*VLOOKUP($A37,Datos32[],8,0)-VLOOKUP(P$25,Datos32[],7,0)+VLOOKUP($A37,Datos32[],7,0))/(VLOOKUP(P$25,Datos32[],8,0)-VLOOKUP($A37,Datos32[],8,0)),"")</f>
        <v/>
      </c>
      <c r="Q37" s="33" t="str">
        <f>IF(AND($A37&lt;Q$25,VLOOKUP(Q$25,Datos32[],8,0)&lt;&gt;"",VLOOKUP($A37,Datos32[],8,0)&lt;&gt;""),(VLOOKUP(Q$25,Datos32[],6,0)*VLOOKUP(Q$25,Datos32[],8,0)-VLOOKUP($A37,Datos32[],6,0)*VLOOKUP($A37,Datos32[],8,0)-VLOOKUP(Q$25,Datos32[],7,0)+VLOOKUP($A37,Datos32[],7,0))/(VLOOKUP(Q$25,Datos32[],8,0)-VLOOKUP($A37,Datos32[],8,0)),"")</f>
        <v/>
      </c>
      <c r="S37" s="9">
        <v>12</v>
      </c>
      <c r="T37" s="36" t="str">
        <f t="shared" si="1"/>
        <v/>
      </c>
      <c r="U37" s="37" t="str">
        <f t="shared" si="2"/>
        <v/>
      </c>
      <c r="V37" s="37" t="str">
        <f t="shared" si="3"/>
        <v/>
      </c>
      <c r="W37" s="37" t="str">
        <f t="shared" si="4"/>
        <v/>
      </c>
      <c r="X37" s="37" t="str">
        <f t="shared" si="5"/>
        <v/>
      </c>
      <c r="Y37" s="37" t="str">
        <f t="shared" si="6"/>
        <v/>
      </c>
      <c r="Z37" s="37" t="str">
        <f t="shared" si="7"/>
        <v/>
      </c>
      <c r="AA37" s="37" t="str">
        <f t="shared" si="8"/>
        <v/>
      </c>
      <c r="AB37" s="37" t="str">
        <f t="shared" si="9"/>
        <v/>
      </c>
      <c r="AC37" s="37" t="str">
        <f t="shared" si="10"/>
        <v/>
      </c>
      <c r="AD37" s="37" t="str">
        <f t="shared" si="11"/>
        <v/>
      </c>
      <c r="AE37" s="37" t="str">
        <f t="shared" si="12"/>
        <v/>
      </c>
      <c r="AF37" s="37" t="str">
        <f t="shared" si="13"/>
        <v/>
      </c>
      <c r="AG37" s="37" t="str">
        <f t="shared" si="14"/>
        <v/>
      </c>
      <c r="AH37" s="37" t="str">
        <f t="shared" si="15"/>
        <v/>
      </c>
      <c r="AI37" s="37" t="str">
        <f t="shared" si="16"/>
        <v/>
      </c>
    </row>
    <row r="38" spans="1:35" x14ac:dyDescent="0.25">
      <c r="A38" s="9">
        <v>13</v>
      </c>
      <c r="B38" s="32" t="str">
        <f>IF(AND($A38&lt;B$25,VLOOKUP(B$25,Datos32[],8,0)&lt;&gt;"",VLOOKUP($A38,Datos32[],8,0)&lt;&gt;""),(VLOOKUP(B$25,Datos32[],6,0)*VLOOKUP(B$25,Datos32[],8,0)-VLOOKUP($A38,Datos32[],6,0)*VLOOKUP($A38,Datos32[],8,0)-VLOOKUP(B$25,Datos32[],7,0)+VLOOKUP($A38,Datos32[],7,0))/(VLOOKUP(B$25,Datos32[],8,0)-VLOOKUP($A38,Datos32[],8,0)),"")</f>
        <v/>
      </c>
      <c r="C38" s="33" t="str">
        <f>IF(AND($A38&lt;C$25,VLOOKUP(C$25,Datos32[],8,0)&lt;&gt;"",VLOOKUP($A38,Datos32[],8,0)&lt;&gt;""),(VLOOKUP(C$25,Datos32[],6,0)*VLOOKUP(C$25,Datos32[],8,0)-VLOOKUP($A38,Datos32[],6,0)*VLOOKUP($A38,Datos32[],8,0)-VLOOKUP(C$25,Datos32[],7,0)+VLOOKUP($A38,Datos32[],7,0))/(VLOOKUP(C$25,Datos32[],8,0)-VLOOKUP($A38,Datos32[],8,0)),"")</f>
        <v/>
      </c>
      <c r="D38" s="33" t="str">
        <f>IF(AND($A38&lt;D$25,VLOOKUP(D$25,Datos32[],8,0)&lt;&gt;"",VLOOKUP($A38,Datos32[],8,0)&lt;&gt;""),(VLOOKUP(D$25,Datos32[],6,0)*VLOOKUP(D$25,Datos32[],8,0)-VLOOKUP($A38,Datos32[],6,0)*VLOOKUP($A38,Datos32[],8,0)-VLOOKUP(D$25,Datos32[],7,0)+VLOOKUP($A38,Datos32[],7,0))/(VLOOKUP(D$25,Datos32[],8,0)-VLOOKUP($A38,Datos32[],8,0)),"")</f>
        <v/>
      </c>
      <c r="E38" s="33" t="str">
        <f>IF(AND($A38&lt;E$25,VLOOKUP(E$25,Datos32[],8,0)&lt;&gt;"",VLOOKUP($A38,Datos32[],8,0)&lt;&gt;""),(VLOOKUP(E$25,Datos32[],6,0)*VLOOKUP(E$25,Datos32[],8,0)-VLOOKUP($A38,Datos32[],6,0)*VLOOKUP($A38,Datos32[],8,0)-VLOOKUP(E$25,Datos32[],7,0)+VLOOKUP($A38,Datos32[],7,0))/(VLOOKUP(E$25,Datos32[],8,0)-VLOOKUP($A38,Datos32[],8,0)),"")</f>
        <v/>
      </c>
      <c r="F38" s="33" t="str">
        <f>IF(AND($A38&lt;F$25,VLOOKUP(F$25,Datos32[],8,0)&lt;&gt;"",VLOOKUP($A38,Datos32[],8,0)&lt;&gt;""),(VLOOKUP(F$25,Datos32[],6,0)*VLOOKUP(F$25,Datos32[],8,0)-VLOOKUP($A38,Datos32[],6,0)*VLOOKUP($A38,Datos32[],8,0)-VLOOKUP(F$25,Datos32[],7,0)+VLOOKUP($A38,Datos32[],7,0))/(VLOOKUP(F$25,Datos32[],8,0)-VLOOKUP($A38,Datos32[],8,0)),"")</f>
        <v/>
      </c>
      <c r="G38" s="33" t="str">
        <f>IF(AND($A38&lt;G$25,VLOOKUP(G$25,Datos32[],8,0)&lt;&gt;"",VLOOKUP($A38,Datos32[],8,0)&lt;&gt;""),(VLOOKUP(G$25,Datos32[],6,0)*VLOOKUP(G$25,Datos32[],8,0)-VLOOKUP($A38,Datos32[],6,0)*VLOOKUP($A38,Datos32[],8,0)-VLOOKUP(G$25,Datos32[],7,0)+VLOOKUP($A38,Datos32[],7,0))/(VLOOKUP(G$25,Datos32[],8,0)-VLOOKUP($A38,Datos32[],8,0)),"")</f>
        <v/>
      </c>
      <c r="H38" s="33" t="str">
        <f>IF(AND($A38&lt;H$25,VLOOKUP(H$25,Datos32[],8,0)&lt;&gt;"",VLOOKUP($A38,Datos32[],8,0)&lt;&gt;""),(VLOOKUP(H$25,Datos32[],6,0)*VLOOKUP(H$25,Datos32[],8,0)-VLOOKUP($A38,Datos32[],6,0)*VLOOKUP($A38,Datos32[],8,0)-VLOOKUP(H$25,Datos32[],7,0)+VLOOKUP($A38,Datos32[],7,0))/(VLOOKUP(H$25,Datos32[],8,0)-VLOOKUP($A38,Datos32[],8,0)),"")</f>
        <v/>
      </c>
      <c r="I38" s="33" t="str">
        <f>IF(AND($A38&lt;I$25,VLOOKUP(I$25,Datos32[],8,0)&lt;&gt;"",VLOOKUP($A38,Datos32[],8,0)&lt;&gt;""),(VLOOKUP(I$25,Datos32[],6,0)*VLOOKUP(I$25,Datos32[],8,0)-VLOOKUP($A38,Datos32[],6,0)*VLOOKUP($A38,Datos32[],8,0)-VLOOKUP(I$25,Datos32[],7,0)+VLOOKUP($A38,Datos32[],7,0))/(VLOOKUP(I$25,Datos32[],8,0)-VLOOKUP($A38,Datos32[],8,0)),"")</f>
        <v/>
      </c>
      <c r="J38" s="33" t="str">
        <f>IF(AND($A38&lt;J$25,VLOOKUP(J$25,Datos32[],8,0)&lt;&gt;"",VLOOKUP($A38,Datos32[],8,0)&lt;&gt;""),(VLOOKUP(J$25,Datos32[],6,0)*VLOOKUP(J$25,Datos32[],8,0)-VLOOKUP($A38,Datos32[],6,0)*VLOOKUP($A38,Datos32[],8,0)-VLOOKUP(J$25,Datos32[],7,0)+VLOOKUP($A38,Datos32[],7,0))/(VLOOKUP(J$25,Datos32[],8,0)-VLOOKUP($A38,Datos32[],8,0)),"")</f>
        <v/>
      </c>
      <c r="K38" s="33" t="str">
        <f>IF(AND($A38&lt;K$25,VLOOKUP(K$25,Datos32[],8,0)&lt;&gt;"",VLOOKUP($A38,Datos32[],8,0)&lt;&gt;""),(VLOOKUP(K$25,Datos32[],6,0)*VLOOKUP(K$25,Datos32[],8,0)-VLOOKUP($A38,Datos32[],6,0)*VLOOKUP($A38,Datos32[],8,0)-VLOOKUP(K$25,Datos32[],7,0)+VLOOKUP($A38,Datos32[],7,0))/(VLOOKUP(K$25,Datos32[],8,0)-VLOOKUP($A38,Datos32[],8,0)),"")</f>
        <v/>
      </c>
      <c r="L38" s="33" t="str">
        <f>IF(AND($A38&lt;L$25,VLOOKUP(L$25,Datos32[],8,0)&lt;&gt;"",VLOOKUP($A38,Datos32[],8,0)&lt;&gt;""),(VLOOKUP(L$25,Datos32[],6,0)*VLOOKUP(L$25,Datos32[],8,0)-VLOOKUP($A38,Datos32[],6,0)*VLOOKUP($A38,Datos32[],8,0)-VLOOKUP(L$25,Datos32[],7,0)+VLOOKUP($A38,Datos32[],7,0))/(VLOOKUP(L$25,Datos32[],8,0)-VLOOKUP($A38,Datos32[],8,0)),"")</f>
        <v/>
      </c>
      <c r="M38" s="33" t="str">
        <f>IF(AND($A38&lt;M$25,VLOOKUP(M$25,Datos32[],8,0)&lt;&gt;"",VLOOKUP($A38,Datos32[],8,0)&lt;&gt;""),(VLOOKUP(M$25,Datos32[],6,0)*VLOOKUP(M$25,Datos32[],8,0)-VLOOKUP($A38,Datos32[],6,0)*VLOOKUP($A38,Datos32[],8,0)-VLOOKUP(M$25,Datos32[],7,0)+VLOOKUP($A38,Datos32[],7,0))/(VLOOKUP(M$25,Datos32[],8,0)-VLOOKUP($A38,Datos32[],8,0)),"")</f>
        <v/>
      </c>
      <c r="N38" s="33" t="str">
        <f>IF(AND($A38&lt;N$25,VLOOKUP(N$25,Datos32[],8,0)&lt;&gt;"",VLOOKUP($A38,Datos32[],8,0)&lt;&gt;""),(VLOOKUP(N$25,Datos32[],6,0)*VLOOKUP(N$25,Datos32[],8,0)-VLOOKUP($A38,Datos32[],6,0)*VLOOKUP($A38,Datos32[],8,0)-VLOOKUP(N$25,Datos32[],7,0)+VLOOKUP($A38,Datos32[],7,0))/(VLOOKUP(N$25,Datos32[],8,0)-VLOOKUP($A38,Datos32[],8,0)),"")</f>
        <v/>
      </c>
      <c r="O38" s="33" t="str">
        <f>IF(AND($A38&lt;O$25,VLOOKUP(O$25,Datos32[],8,0)&lt;&gt;"",VLOOKUP($A38,Datos32[],8,0)&lt;&gt;""),(VLOOKUP(O$25,Datos32[],6,0)*VLOOKUP(O$25,Datos32[],8,0)-VLOOKUP($A38,Datos32[],6,0)*VLOOKUP($A38,Datos32[],8,0)-VLOOKUP(O$25,Datos32[],7,0)+VLOOKUP($A38,Datos32[],7,0))/(VLOOKUP(O$25,Datos32[],8,0)-VLOOKUP($A38,Datos32[],8,0)),"")</f>
        <v/>
      </c>
      <c r="P38" s="33" t="str">
        <f>IF(AND($A38&lt;P$25,VLOOKUP(P$25,Datos32[],8,0)&lt;&gt;"",VLOOKUP($A38,Datos32[],8,0)&lt;&gt;""),(VLOOKUP(P$25,Datos32[],6,0)*VLOOKUP(P$25,Datos32[],8,0)-VLOOKUP($A38,Datos32[],6,0)*VLOOKUP($A38,Datos32[],8,0)-VLOOKUP(P$25,Datos32[],7,0)+VLOOKUP($A38,Datos32[],7,0))/(VLOOKUP(P$25,Datos32[],8,0)-VLOOKUP($A38,Datos32[],8,0)),"")</f>
        <v/>
      </c>
      <c r="Q38" s="33" t="str">
        <f>IF(AND($A38&lt;Q$25,VLOOKUP(Q$25,Datos32[],8,0)&lt;&gt;"",VLOOKUP($A38,Datos32[],8,0)&lt;&gt;""),(VLOOKUP(Q$25,Datos32[],6,0)*VLOOKUP(Q$25,Datos32[],8,0)-VLOOKUP($A38,Datos32[],6,0)*VLOOKUP($A38,Datos32[],8,0)-VLOOKUP(Q$25,Datos32[],7,0)+VLOOKUP($A38,Datos32[],7,0))/(VLOOKUP(Q$25,Datos32[],8,0)-VLOOKUP($A38,Datos32[],8,0)),"")</f>
        <v/>
      </c>
      <c r="S38" s="9">
        <v>13</v>
      </c>
      <c r="T38" s="36" t="str">
        <f t="shared" si="1"/>
        <v/>
      </c>
      <c r="U38" s="37" t="str">
        <f t="shared" si="2"/>
        <v/>
      </c>
      <c r="V38" s="37" t="str">
        <f t="shared" si="3"/>
        <v/>
      </c>
      <c r="W38" s="37" t="str">
        <f t="shared" si="4"/>
        <v/>
      </c>
      <c r="X38" s="37" t="str">
        <f t="shared" si="5"/>
        <v/>
      </c>
      <c r="Y38" s="37" t="str">
        <f t="shared" si="6"/>
        <v/>
      </c>
      <c r="Z38" s="37" t="str">
        <f t="shared" si="7"/>
        <v/>
      </c>
      <c r="AA38" s="37" t="str">
        <f t="shared" si="8"/>
        <v/>
      </c>
      <c r="AB38" s="37" t="str">
        <f t="shared" si="9"/>
        <v/>
      </c>
      <c r="AC38" s="37" t="str">
        <f t="shared" si="10"/>
        <v/>
      </c>
      <c r="AD38" s="37" t="str">
        <f t="shared" si="11"/>
        <v/>
      </c>
      <c r="AE38" s="37" t="str">
        <f t="shared" si="12"/>
        <v/>
      </c>
      <c r="AF38" s="37" t="str">
        <f t="shared" si="13"/>
        <v/>
      </c>
      <c r="AG38" s="37" t="str">
        <f t="shared" si="14"/>
        <v/>
      </c>
      <c r="AH38" s="37" t="str">
        <f t="shared" si="15"/>
        <v/>
      </c>
      <c r="AI38" s="37" t="str">
        <f t="shared" si="16"/>
        <v/>
      </c>
    </row>
    <row r="39" spans="1:35" x14ac:dyDescent="0.25">
      <c r="A39" s="9">
        <v>14</v>
      </c>
      <c r="B39" s="32" t="str">
        <f>IF(AND($A39&lt;B$25,VLOOKUP(B$25,Datos32[],8,0)&lt;&gt;"",VLOOKUP($A39,Datos32[],8,0)&lt;&gt;""),(VLOOKUP(B$25,Datos32[],6,0)*VLOOKUP(B$25,Datos32[],8,0)-VLOOKUP($A39,Datos32[],6,0)*VLOOKUP($A39,Datos32[],8,0)-VLOOKUP(B$25,Datos32[],7,0)+VLOOKUP($A39,Datos32[],7,0))/(VLOOKUP(B$25,Datos32[],8,0)-VLOOKUP($A39,Datos32[],8,0)),"")</f>
        <v/>
      </c>
      <c r="C39" s="33" t="str">
        <f>IF(AND($A39&lt;C$25,VLOOKUP(C$25,Datos32[],8,0)&lt;&gt;"",VLOOKUP($A39,Datos32[],8,0)&lt;&gt;""),(VLOOKUP(C$25,Datos32[],6,0)*VLOOKUP(C$25,Datos32[],8,0)-VLOOKUP($A39,Datos32[],6,0)*VLOOKUP($A39,Datos32[],8,0)-VLOOKUP(C$25,Datos32[],7,0)+VLOOKUP($A39,Datos32[],7,0))/(VLOOKUP(C$25,Datos32[],8,0)-VLOOKUP($A39,Datos32[],8,0)),"")</f>
        <v/>
      </c>
      <c r="D39" s="33" t="str">
        <f>IF(AND($A39&lt;D$25,VLOOKUP(D$25,Datos32[],8,0)&lt;&gt;"",VLOOKUP($A39,Datos32[],8,0)&lt;&gt;""),(VLOOKUP(D$25,Datos32[],6,0)*VLOOKUP(D$25,Datos32[],8,0)-VLOOKUP($A39,Datos32[],6,0)*VLOOKUP($A39,Datos32[],8,0)-VLOOKUP(D$25,Datos32[],7,0)+VLOOKUP($A39,Datos32[],7,0))/(VLOOKUP(D$25,Datos32[],8,0)-VLOOKUP($A39,Datos32[],8,0)),"")</f>
        <v/>
      </c>
      <c r="E39" s="33" t="str">
        <f>IF(AND($A39&lt;E$25,VLOOKUP(E$25,Datos32[],8,0)&lt;&gt;"",VLOOKUP($A39,Datos32[],8,0)&lt;&gt;""),(VLOOKUP(E$25,Datos32[],6,0)*VLOOKUP(E$25,Datos32[],8,0)-VLOOKUP($A39,Datos32[],6,0)*VLOOKUP($A39,Datos32[],8,0)-VLOOKUP(E$25,Datos32[],7,0)+VLOOKUP($A39,Datos32[],7,0))/(VLOOKUP(E$25,Datos32[],8,0)-VLOOKUP($A39,Datos32[],8,0)),"")</f>
        <v/>
      </c>
      <c r="F39" s="33" t="str">
        <f>IF(AND($A39&lt;F$25,VLOOKUP(F$25,Datos32[],8,0)&lt;&gt;"",VLOOKUP($A39,Datos32[],8,0)&lt;&gt;""),(VLOOKUP(F$25,Datos32[],6,0)*VLOOKUP(F$25,Datos32[],8,0)-VLOOKUP($A39,Datos32[],6,0)*VLOOKUP($A39,Datos32[],8,0)-VLOOKUP(F$25,Datos32[],7,0)+VLOOKUP($A39,Datos32[],7,0))/(VLOOKUP(F$25,Datos32[],8,0)-VLOOKUP($A39,Datos32[],8,0)),"")</f>
        <v/>
      </c>
      <c r="G39" s="33" t="str">
        <f>IF(AND($A39&lt;G$25,VLOOKUP(G$25,Datos32[],8,0)&lt;&gt;"",VLOOKUP($A39,Datos32[],8,0)&lt;&gt;""),(VLOOKUP(G$25,Datos32[],6,0)*VLOOKUP(G$25,Datos32[],8,0)-VLOOKUP($A39,Datos32[],6,0)*VLOOKUP($A39,Datos32[],8,0)-VLOOKUP(G$25,Datos32[],7,0)+VLOOKUP($A39,Datos32[],7,0))/(VLOOKUP(G$25,Datos32[],8,0)-VLOOKUP($A39,Datos32[],8,0)),"")</f>
        <v/>
      </c>
      <c r="H39" s="33" t="str">
        <f>IF(AND($A39&lt;H$25,VLOOKUP(H$25,Datos32[],8,0)&lt;&gt;"",VLOOKUP($A39,Datos32[],8,0)&lt;&gt;""),(VLOOKUP(H$25,Datos32[],6,0)*VLOOKUP(H$25,Datos32[],8,0)-VLOOKUP($A39,Datos32[],6,0)*VLOOKUP($A39,Datos32[],8,0)-VLOOKUP(H$25,Datos32[],7,0)+VLOOKUP($A39,Datos32[],7,0))/(VLOOKUP(H$25,Datos32[],8,0)-VLOOKUP($A39,Datos32[],8,0)),"")</f>
        <v/>
      </c>
      <c r="I39" s="33" t="str">
        <f>IF(AND($A39&lt;I$25,VLOOKUP(I$25,Datos32[],8,0)&lt;&gt;"",VLOOKUP($A39,Datos32[],8,0)&lt;&gt;""),(VLOOKUP(I$25,Datos32[],6,0)*VLOOKUP(I$25,Datos32[],8,0)-VLOOKUP($A39,Datos32[],6,0)*VLOOKUP($A39,Datos32[],8,0)-VLOOKUP(I$25,Datos32[],7,0)+VLOOKUP($A39,Datos32[],7,0))/(VLOOKUP(I$25,Datos32[],8,0)-VLOOKUP($A39,Datos32[],8,0)),"")</f>
        <v/>
      </c>
      <c r="J39" s="33" t="str">
        <f>IF(AND($A39&lt;J$25,VLOOKUP(J$25,Datos32[],8,0)&lt;&gt;"",VLOOKUP($A39,Datos32[],8,0)&lt;&gt;""),(VLOOKUP(J$25,Datos32[],6,0)*VLOOKUP(J$25,Datos32[],8,0)-VLOOKUP($A39,Datos32[],6,0)*VLOOKUP($A39,Datos32[],8,0)-VLOOKUP(J$25,Datos32[],7,0)+VLOOKUP($A39,Datos32[],7,0))/(VLOOKUP(J$25,Datos32[],8,0)-VLOOKUP($A39,Datos32[],8,0)),"")</f>
        <v/>
      </c>
      <c r="K39" s="33" t="str">
        <f>IF(AND($A39&lt;K$25,VLOOKUP(K$25,Datos32[],8,0)&lt;&gt;"",VLOOKUP($A39,Datos32[],8,0)&lt;&gt;""),(VLOOKUP(K$25,Datos32[],6,0)*VLOOKUP(K$25,Datos32[],8,0)-VLOOKUP($A39,Datos32[],6,0)*VLOOKUP($A39,Datos32[],8,0)-VLOOKUP(K$25,Datos32[],7,0)+VLOOKUP($A39,Datos32[],7,0))/(VLOOKUP(K$25,Datos32[],8,0)-VLOOKUP($A39,Datos32[],8,0)),"")</f>
        <v/>
      </c>
      <c r="L39" s="33" t="str">
        <f>IF(AND($A39&lt;L$25,VLOOKUP(L$25,Datos32[],8,0)&lt;&gt;"",VLOOKUP($A39,Datos32[],8,0)&lt;&gt;""),(VLOOKUP(L$25,Datos32[],6,0)*VLOOKUP(L$25,Datos32[],8,0)-VLOOKUP($A39,Datos32[],6,0)*VLOOKUP($A39,Datos32[],8,0)-VLOOKUP(L$25,Datos32[],7,0)+VLOOKUP($A39,Datos32[],7,0))/(VLOOKUP(L$25,Datos32[],8,0)-VLOOKUP($A39,Datos32[],8,0)),"")</f>
        <v/>
      </c>
      <c r="M39" s="33" t="str">
        <f>IF(AND($A39&lt;M$25,VLOOKUP(M$25,Datos32[],8,0)&lt;&gt;"",VLOOKUP($A39,Datos32[],8,0)&lt;&gt;""),(VLOOKUP(M$25,Datos32[],6,0)*VLOOKUP(M$25,Datos32[],8,0)-VLOOKUP($A39,Datos32[],6,0)*VLOOKUP($A39,Datos32[],8,0)-VLOOKUP(M$25,Datos32[],7,0)+VLOOKUP($A39,Datos32[],7,0))/(VLOOKUP(M$25,Datos32[],8,0)-VLOOKUP($A39,Datos32[],8,0)),"")</f>
        <v/>
      </c>
      <c r="N39" s="33" t="str">
        <f>IF(AND($A39&lt;N$25,VLOOKUP(N$25,Datos32[],8,0)&lt;&gt;"",VLOOKUP($A39,Datos32[],8,0)&lt;&gt;""),(VLOOKUP(N$25,Datos32[],6,0)*VLOOKUP(N$25,Datos32[],8,0)-VLOOKUP($A39,Datos32[],6,0)*VLOOKUP($A39,Datos32[],8,0)-VLOOKUP(N$25,Datos32[],7,0)+VLOOKUP($A39,Datos32[],7,0))/(VLOOKUP(N$25,Datos32[],8,0)-VLOOKUP($A39,Datos32[],8,0)),"")</f>
        <v/>
      </c>
      <c r="O39" s="33" t="str">
        <f>IF(AND($A39&lt;O$25,VLOOKUP(O$25,Datos32[],8,0)&lt;&gt;"",VLOOKUP($A39,Datos32[],8,0)&lt;&gt;""),(VLOOKUP(O$25,Datos32[],6,0)*VLOOKUP(O$25,Datos32[],8,0)-VLOOKUP($A39,Datos32[],6,0)*VLOOKUP($A39,Datos32[],8,0)-VLOOKUP(O$25,Datos32[],7,0)+VLOOKUP($A39,Datos32[],7,0))/(VLOOKUP(O$25,Datos32[],8,0)-VLOOKUP($A39,Datos32[],8,0)),"")</f>
        <v/>
      </c>
      <c r="P39" s="33" t="str">
        <f>IF(AND($A39&lt;P$25,VLOOKUP(P$25,Datos32[],8,0)&lt;&gt;"",VLOOKUP($A39,Datos32[],8,0)&lt;&gt;""),(VLOOKUP(P$25,Datos32[],6,0)*VLOOKUP(P$25,Datos32[],8,0)-VLOOKUP($A39,Datos32[],6,0)*VLOOKUP($A39,Datos32[],8,0)-VLOOKUP(P$25,Datos32[],7,0)+VLOOKUP($A39,Datos32[],7,0))/(VLOOKUP(P$25,Datos32[],8,0)-VLOOKUP($A39,Datos32[],8,0)),"")</f>
        <v/>
      </c>
      <c r="Q39" s="33" t="str">
        <f>IF(AND($A39&lt;Q$25,VLOOKUP(Q$25,Datos32[],8,0)&lt;&gt;"",VLOOKUP($A39,Datos32[],8,0)&lt;&gt;""),(VLOOKUP(Q$25,Datos32[],6,0)*VLOOKUP(Q$25,Datos32[],8,0)-VLOOKUP($A39,Datos32[],6,0)*VLOOKUP($A39,Datos32[],8,0)-VLOOKUP(Q$25,Datos32[],7,0)+VLOOKUP($A39,Datos32[],7,0))/(VLOOKUP(Q$25,Datos32[],8,0)-VLOOKUP($A39,Datos32[],8,0)),"")</f>
        <v/>
      </c>
      <c r="S39" s="9">
        <v>14</v>
      </c>
      <c r="T39" s="36" t="str">
        <f t="shared" si="1"/>
        <v/>
      </c>
      <c r="U39" s="37" t="str">
        <f t="shared" si="2"/>
        <v/>
      </c>
      <c r="V39" s="37" t="str">
        <f t="shared" si="3"/>
        <v/>
      </c>
      <c r="W39" s="37" t="str">
        <f t="shared" si="4"/>
        <v/>
      </c>
      <c r="X39" s="37" t="str">
        <f t="shared" si="5"/>
        <v/>
      </c>
      <c r="Y39" s="37" t="str">
        <f t="shared" si="6"/>
        <v/>
      </c>
      <c r="Z39" s="37" t="str">
        <f t="shared" si="7"/>
        <v/>
      </c>
      <c r="AA39" s="37" t="str">
        <f t="shared" si="8"/>
        <v/>
      </c>
      <c r="AB39" s="37" t="str">
        <f t="shared" si="9"/>
        <v/>
      </c>
      <c r="AC39" s="37" t="str">
        <f t="shared" si="10"/>
        <v/>
      </c>
      <c r="AD39" s="37" t="str">
        <f t="shared" si="11"/>
        <v/>
      </c>
      <c r="AE39" s="37" t="str">
        <f t="shared" si="12"/>
        <v/>
      </c>
      <c r="AF39" s="37" t="str">
        <f t="shared" si="13"/>
        <v/>
      </c>
      <c r="AG39" s="37" t="str">
        <f t="shared" si="14"/>
        <v/>
      </c>
      <c r="AH39" s="37" t="str">
        <f t="shared" si="15"/>
        <v/>
      </c>
      <c r="AI39" s="37" t="str">
        <f t="shared" si="16"/>
        <v/>
      </c>
    </row>
    <row r="40" spans="1:35" x14ac:dyDescent="0.25">
      <c r="A40" s="9">
        <v>15</v>
      </c>
      <c r="B40" s="32" t="str">
        <f>IF(AND($A40&lt;B$25,VLOOKUP(B$25,Datos32[],8,0)&lt;&gt;"",VLOOKUP($A40,Datos32[],8,0)&lt;&gt;""),(VLOOKUP(B$25,Datos32[],6,0)*VLOOKUP(B$25,Datos32[],8,0)-VLOOKUP($A40,Datos32[],6,0)*VLOOKUP($A40,Datos32[],8,0)-VLOOKUP(B$25,Datos32[],7,0)+VLOOKUP($A40,Datos32[],7,0))/(VLOOKUP(B$25,Datos32[],8,0)-VLOOKUP($A40,Datos32[],8,0)),"")</f>
        <v/>
      </c>
      <c r="C40" s="33" t="str">
        <f>IF(AND($A40&lt;C$25,VLOOKUP(C$25,Datos32[],8,0)&lt;&gt;"",VLOOKUP($A40,Datos32[],8,0)&lt;&gt;""),(VLOOKUP(C$25,Datos32[],6,0)*VLOOKUP(C$25,Datos32[],8,0)-VLOOKUP($A40,Datos32[],6,0)*VLOOKUP($A40,Datos32[],8,0)-VLOOKUP(C$25,Datos32[],7,0)+VLOOKUP($A40,Datos32[],7,0))/(VLOOKUP(C$25,Datos32[],8,0)-VLOOKUP($A40,Datos32[],8,0)),"")</f>
        <v/>
      </c>
      <c r="D40" s="33" t="str">
        <f>IF(AND($A40&lt;D$25,VLOOKUP(D$25,Datos32[],8,0)&lt;&gt;"",VLOOKUP($A40,Datos32[],8,0)&lt;&gt;""),(VLOOKUP(D$25,Datos32[],6,0)*VLOOKUP(D$25,Datos32[],8,0)-VLOOKUP($A40,Datos32[],6,0)*VLOOKUP($A40,Datos32[],8,0)-VLOOKUP(D$25,Datos32[],7,0)+VLOOKUP($A40,Datos32[],7,0))/(VLOOKUP(D$25,Datos32[],8,0)-VLOOKUP($A40,Datos32[],8,0)),"")</f>
        <v/>
      </c>
      <c r="E40" s="33" t="str">
        <f>IF(AND($A40&lt;E$25,VLOOKUP(E$25,Datos32[],8,0)&lt;&gt;"",VLOOKUP($A40,Datos32[],8,0)&lt;&gt;""),(VLOOKUP(E$25,Datos32[],6,0)*VLOOKUP(E$25,Datos32[],8,0)-VLOOKUP($A40,Datos32[],6,0)*VLOOKUP($A40,Datos32[],8,0)-VLOOKUP(E$25,Datos32[],7,0)+VLOOKUP($A40,Datos32[],7,0))/(VLOOKUP(E$25,Datos32[],8,0)-VLOOKUP($A40,Datos32[],8,0)),"")</f>
        <v/>
      </c>
      <c r="F40" s="33" t="str">
        <f>IF(AND($A40&lt;F$25,VLOOKUP(F$25,Datos32[],8,0)&lt;&gt;"",VLOOKUP($A40,Datos32[],8,0)&lt;&gt;""),(VLOOKUP(F$25,Datos32[],6,0)*VLOOKUP(F$25,Datos32[],8,0)-VLOOKUP($A40,Datos32[],6,0)*VLOOKUP($A40,Datos32[],8,0)-VLOOKUP(F$25,Datos32[],7,0)+VLOOKUP($A40,Datos32[],7,0))/(VLOOKUP(F$25,Datos32[],8,0)-VLOOKUP($A40,Datos32[],8,0)),"")</f>
        <v/>
      </c>
      <c r="G40" s="33" t="str">
        <f>IF(AND($A40&lt;G$25,VLOOKUP(G$25,Datos32[],8,0)&lt;&gt;"",VLOOKUP($A40,Datos32[],8,0)&lt;&gt;""),(VLOOKUP(G$25,Datos32[],6,0)*VLOOKUP(G$25,Datos32[],8,0)-VLOOKUP($A40,Datos32[],6,0)*VLOOKUP($A40,Datos32[],8,0)-VLOOKUP(G$25,Datos32[],7,0)+VLOOKUP($A40,Datos32[],7,0))/(VLOOKUP(G$25,Datos32[],8,0)-VLOOKUP($A40,Datos32[],8,0)),"")</f>
        <v/>
      </c>
      <c r="H40" s="33" t="str">
        <f>IF(AND($A40&lt;H$25,VLOOKUP(H$25,Datos32[],8,0)&lt;&gt;"",VLOOKUP($A40,Datos32[],8,0)&lt;&gt;""),(VLOOKUP(H$25,Datos32[],6,0)*VLOOKUP(H$25,Datos32[],8,0)-VLOOKUP($A40,Datos32[],6,0)*VLOOKUP($A40,Datos32[],8,0)-VLOOKUP(H$25,Datos32[],7,0)+VLOOKUP($A40,Datos32[],7,0))/(VLOOKUP(H$25,Datos32[],8,0)-VLOOKUP($A40,Datos32[],8,0)),"")</f>
        <v/>
      </c>
      <c r="I40" s="33" t="str">
        <f>IF(AND($A40&lt;I$25,VLOOKUP(I$25,Datos32[],8,0)&lt;&gt;"",VLOOKUP($A40,Datos32[],8,0)&lt;&gt;""),(VLOOKUP(I$25,Datos32[],6,0)*VLOOKUP(I$25,Datos32[],8,0)-VLOOKUP($A40,Datos32[],6,0)*VLOOKUP($A40,Datos32[],8,0)-VLOOKUP(I$25,Datos32[],7,0)+VLOOKUP($A40,Datos32[],7,0))/(VLOOKUP(I$25,Datos32[],8,0)-VLOOKUP($A40,Datos32[],8,0)),"")</f>
        <v/>
      </c>
      <c r="J40" s="33" t="str">
        <f>IF(AND($A40&lt;J$25,VLOOKUP(J$25,Datos32[],8,0)&lt;&gt;"",VLOOKUP($A40,Datos32[],8,0)&lt;&gt;""),(VLOOKUP(J$25,Datos32[],6,0)*VLOOKUP(J$25,Datos32[],8,0)-VLOOKUP($A40,Datos32[],6,0)*VLOOKUP($A40,Datos32[],8,0)-VLOOKUP(J$25,Datos32[],7,0)+VLOOKUP($A40,Datos32[],7,0))/(VLOOKUP(J$25,Datos32[],8,0)-VLOOKUP($A40,Datos32[],8,0)),"")</f>
        <v/>
      </c>
      <c r="K40" s="33" t="str">
        <f>IF(AND($A40&lt;K$25,VLOOKUP(K$25,Datos32[],8,0)&lt;&gt;"",VLOOKUP($A40,Datos32[],8,0)&lt;&gt;""),(VLOOKUP(K$25,Datos32[],6,0)*VLOOKUP(K$25,Datos32[],8,0)-VLOOKUP($A40,Datos32[],6,0)*VLOOKUP($A40,Datos32[],8,0)-VLOOKUP(K$25,Datos32[],7,0)+VLOOKUP($A40,Datos32[],7,0))/(VLOOKUP(K$25,Datos32[],8,0)-VLOOKUP($A40,Datos32[],8,0)),"")</f>
        <v/>
      </c>
      <c r="L40" s="33" t="str">
        <f>IF(AND($A40&lt;L$25,VLOOKUP(L$25,Datos32[],8,0)&lt;&gt;"",VLOOKUP($A40,Datos32[],8,0)&lt;&gt;""),(VLOOKUP(L$25,Datos32[],6,0)*VLOOKUP(L$25,Datos32[],8,0)-VLOOKUP($A40,Datos32[],6,0)*VLOOKUP($A40,Datos32[],8,0)-VLOOKUP(L$25,Datos32[],7,0)+VLOOKUP($A40,Datos32[],7,0))/(VLOOKUP(L$25,Datos32[],8,0)-VLOOKUP($A40,Datos32[],8,0)),"")</f>
        <v/>
      </c>
      <c r="M40" s="33" t="str">
        <f>IF(AND($A40&lt;M$25,VLOOKUP(M$25,Datos32[],8,0)&lt;&gt;"",VLOOKUP($A40,Datos32[],8,0)&lt;&gt;""),(VLOOKUP(M$25,Datos32[],6,0)*VLOOKUP(M$25,Datos32[],8,0)-VLOOKUP($A40,Datos32[],6,0)*VLOOKUP($A40,Datos32[],8,0)-VLOOKUP(M$25,Datos32[],7,0)+VLOOKUP($A40,Datos32[],7,0))/(VLOOKUP(M$25,Datos32[],8,0)-VLOOKUP($A40,Datos32[],8,0)),"")</f>
        <v/>
      </c>
      <c r="N40" s="33" t="str">
        <f>IF(AND($A40&lt;N$25,VLOOKUP(N$25,Datos32[],8,0)&lt;&gt;"",VLOOKUP($A40,Datos32[],8,0)&lt;&gt;""),(VLOOKUP(N$25,Datos32[],6,0)*VLOOKUP(N$25,Datos32[],8,0)-VLOOKUP($A40,Datos32[],6,0)*VLOOKUP($A40,Datos32[],8,0)-VLOOKUP(N$25,Datos32[],7,0)+VLOOKUP($A40,Datos32[],7,0))/(VLOOKUP(N$25,Datos32[],8,0)-VLOOKUP($A40,Datos32[],8,0)),"")</f>
        <v/>
      </c>
      <c r="O40" s="33" t="str">
        <f>IF(AND($A40&lt;O$25,VLOOKUP(O$25,Datos32[],8,0)&lt;&gt;"",VLOOKUP($A40,Datos32[],8,0)&lt;&gt;""),(VLOOKUP(O$25,Datos32[],6,0)*VLOOKUP(O$25,Datos32[],8,0)-VLOOKUP($A40,Datos32[],6,0)*VLOOKUP($A40,Datos32[],8,0)-VLOOKUP(O$25,Datos32[],7,0)+VLOOKUP($A40,Datos32[],7,0))/(VLOOKUP(O$25,Datos32[],8,0)-VLOOKUP($A40,Datos32[],8,0)),"")</f>
        <v/>
      </c>
      <c r="P40" s="33" t="str">
        <f>IF(AND($A40&lt;P$25,VLOOKUP(P$25,Datos32[],8,0)&lt;&gt;"",VLOOKUP($A40,Datos32[],8,0)&lt;&gt;""),(VLOOKUP(P$25,Datos32[],6,0)*VLOOKUP(P$25,Datos32[],8,0)-VLOOKUP($A40,Datos32[],6,0)*VLOOKUP($A40,Datos32[],8,0)-VLOOKUP(P$25,Datos32[],7,0)+VLOOKUP($A40,Datos32[],7,0))/(VLOOKUP(P$25,Datos32[],8,0)-VLOOKUP($A40,Datos32[],8,0)),"")</f>
        <v/>
      </c>
      <c r="Q40" s="33" t="str">
        <f>IF(AND($A40&lt;Q$25,VLOOKUP(Q$25,Datos32[],8,0)&lt;&gt;"",VLOOKUP($A40,Datos32[],8,0)&lt;&gt;""),(VLOOKUP(Q$25,Datos32[],6,0)*VLOOKUP(Q$25,Datos32[],8,0)-VLOOKUP($A40,Datos32[],6,0)*VLOOKUP($A40,Datos32[],8,0)-VLOOKUP(Q$25,Datos32[],7,0)+VLOOKUP($A40,Datos32[],7,0))/(VLOOKUP(Q$25,Datos32[],8,0)-VLOOKUP($A40,Datos32[],8,0)),"")</f>
        <v/>
      </c>
      <c r="S40" s="9">
        <v>15</v>
      </c>
      <c r="T40" s="36" t="str">
        <f t="shared" si="1"/>
        <v/>
      </c>
      <c r="U40" s="37" t="str">
        <f t="shared" si="2"/>
        <v/>
      </c>
      <c r="V40" s="37" t="str">
        <f t="shared" si="3"/>
        <v/>
      </c>
      <c r="W40" s="37" t="str">
        <f t="shared" si="4"/>
        <v/>
      </c>
      <c r="X40" s="37" t="str">
        <f t="shared" si="5"/>
        <v/>
      </c>
      <c r="Y40" s="37" t="str">
        <f t="shared" si="6"/>
        <v/>
      </c>
      <c r="Z40" s="37" t="str">
        <f t="shared" si="7"/>
        <v/>
      </c>
      <c r="AA40" s="37" t="str">
        <f t="shared" si="8"/>
        <v/>
      </c>
      <c r="AB40" s="37" t="str">
        <f t="shared" si="9"/>
        <v/>
      </c>
      <c r="AC40" s="37" t="str">
        <f t="shared" si="10"/>
        <v/>
      </c>
      <c r="AD40" s="37" t="str">
        <f t="shared" si="11"/>
        <v/>
      </c>
      <c r="AE40" s="37" t="str">
        <f t="shared" si="12"/>
        <v/>
      </c>
      <c r="AF40" s="37" t="str">
        <f t="shared" si="13"/>
        <v/>
      </c>
      <c r="AG40" s="37" t="str">
        <f t="shared" si="14"/>
        <v/>
      </c>
      <c r="AH40" s="37" t="str">
        <f t="shared" si="15"/>
        <v/>
      </c>
      <c r="AI40" s="37" t="str">
        <f t="shared" si="16"/>
        <v/>
      </c>
    </row>
    <row r="41" spans="1:35" ht="16.5" thickBot="1" x14ac:dyDescent="0.3">
      <c r="A41" s="10">
        <v>16</v>
      </c>
      <c r="B41" s="32" t="str">
        <f>IF(AND($A41&lt;B$25,VLOOKUP(B$25,Datos32[],8,0)&lt;&gt;"",VLOOKUP($A41,Datos32[],8,0)&lt;&gt;""),(VLOOKUP(B$25,Datos32[],6,0)*VLOOKUP(B$25,Datos32[],8,0)-VLOOKUP($A41,Datos32[],6,0)*VLOOKUP($A41,Datos32[],8,0)-VLOOKUP(B$25,Datos32[],7,0)+VLOOKUP($A41,Datos32[],7,0))/(VLOOKUP(B$25,Datos32[],8,0)-VLOOKUP($A41,Datos32[],8,0)),"")</f>
        <v/>
      </c>
      <c r="C41" s="33" t="str">
        <f>IF(AND($A41&lt;C$25,VLOOKUP(C$25,Datos32[],8,0)&lt;&gt;"",VLOOKUP($A41,Datos32[],8,0)&lt;&gt;""),(VLOOKUP(C$25,Datos32[],6,0)*VLOOKUP(C$25,Datos32[],8,0)-VLOOKUP($A41,Datos32[],6,0)*VLOOKUP($A41,Datos32[],8,0)-VLOOKUP(C$25,Datos32[],7,0)+VLOOKUP($A41,Datos32[],7,0))/(VLOOKUP(C$25,Datos32[],8,0)-VLOOKUP($A41,Datos32[],8,0)),"")</f>
        <v/>
      </c>
      <c r="D41" s="33" t="str">
        <f>IF(AND($A41&lt;D$25,VLOOKUP(D$25,Datos32[],8,0)&lt;&gt;"",VLOOKUP($A41,Datos32[],8,0)&lt;&gt;""),(VLOOKUP(D$25,Datos32[],6,0)*VLOOKUP(D$25,Datos32[],8,0)-VLOOKUP($A41,Datos32[],6,0)*VLOOKUP($A41,Datos32[],8,0)-VLOOKUP(D$25,Datos32[],7,0)+VLOOKUP($A41,Datos32[],7,0))/(VLOOKUP(D$25,Datos32[],8,0)-VLOOKUP($A41,Datos32[],8,0)),"")</f>
        <v/>
      </c>
      <c r="E41" s="33" t="str">
        <f>IF(AND($A41&lt;E$25,VLOOKUP(E$25,Datos32[],8,0)&lt;&gt;"",VLOOKUP($A41,Datos32[],8,0)&lt;&gt;""),(VLOOKUP(E$25,Datos32[],6,0)*VLOOKUP(E$25,Datos32[],8,0)-VLOOKUP($A41,Datos32[],6,0)*VLOOKUP($A41,Datos32[],8,0)-VLOOKUP(E$25,Datos32[],7,0)+VLOOKUP($A41,Datos32[],7,0))/(VLOOKUP(E$25,Datos32[],8,0)-VLOOKUP($A41,Datos32[],8,0)),"")</f>
        <v/>
      </c>
      <c r="F41" s="33" t="str">
        <f>IF(AND($A41&lt;F$25,VLOOKUP(F$25,Datos32[],8,0)&lt;&gt;"",VLOOKUP($A41,Datos32[],8,0)&lt;&gt;""),(VLOOKUP(F$25,Datos32[],6,0)*VLOOKUP(F$25,Datos32[],8,0)-VLOOKUP($A41,Datos32[],6,0)*VLOOKUP($A41,Datos32[],8,0)-VLOOKUP(F$25,Datos32[],7,0)+VLOOKUP($A41,Datos32[],7,0))/(VLOOKUP(F$25,Datos32[],8,0)-VLOOKUP($A41,Datos32[],8,0)),"")</f>
        <v/>
      </c>
      <c r="G41" s="33" t="str">
        <f>IF(AND($A41&lt;G$25,VLOOKUP(G$25,Datos32[],8,0)&lt;&gt;"",VLOOKUP($A41,Datos32[],8,0)&lt;&gt;""),(VLOOKUP(G$25,Datos32[],6,0)*VLOOKUP(G$25,Datos32[],8,0)-VLOOKUP($A41,Datos32[],6,0)*VLOOKUP($A41,Datos32[],8,0)-VLOOKUP(G$25,Datos32[],7,0)+VLOOKUP($A41,Datos32[],7,0))/(VLOOKUP(G$25,Datos32[],8,0)-VLOOKUP($A41,Datos32[],8,0)),"")</f>
        <v/>
      </c>
      <c r="H41" s="33" t="str">
        <f>IF(AND($A41&lt;H$25,VLOOKUP(H$25,Datos32[],8,0)&lt;&gt;"",VLOOKUP($A41,Datos32[],8,0)&lt;&gt;""),(VLOOKUP(H$25,Datos32[],6,0)*VLOOKUP(H$25,Datos32[],8,0)-VLOOKUP($A41,Datos32[],6,0)*VLOOKUP($A41,Datos32[],8,0)-VLOOKUP(H$25,Datos32[],7,0)+VLOOKUP($A41,Datos32[],7,0))/(VLOOKUP(H$25,Datos32[],8,0)-VLOOKUP($A41,Datos32[],8,0)),"")</f>
        <v/>
      </c>
      <c r="I41" s="33" t="str">
        <f>IF(AND($A41&lt;I$25,VLOOKUP(I$25,Datos32[],8,0)&lt;&gt;"",VLOOKUP($A41,Datos32[],8,0)&lt;&gt;""),(VLOOKUP(I$25,Datos32[],6,0)*VLOOKUP(I$25,Datos32[],8,0)-VLOOKUP($A41,Datos32[],6,0)*VLOOKUP($A41,Datos32[],8,0)-VLOOKUP(I$25,Datos32[],7,0)+VLOOKUP($A41,Datos32[],7,0))/(VLOOKUP(I$25,Datos32[],8,0)-VLOOKUP($A41,Datos32[],8,0)),"")</f>
        <v/>
      </c>
      <c r="J41" s="33" t="str">
        <f>IF(AND($A41&lt;J$25,VLOOKUP(J$25,Datos32[],8,0)&lt;&gt;"",VLOOKUP($A41,Datos32[],8,0)&lt;&gt;""),(VLOOKUP(J$25,Datos32[],6,0)*VLOOKUP(J$25,Datos32[],8,0)-VLOOKUP($A41,Datos32[],6,0)*VLOOKUP($A41,Datos32[],8,0)-VLOOKUP(J$25,Datos32[],7,0)+VLOOKUP($A41,Datos32[],7,0))/(VLOOKUP(J$25,Datos32[],8,0)-VLOOKUP($A41,Datos32[],8,0)),"")</f>
        <v/>
      </c>
      <c r="K41" s="33" t="str">
        <f>IF(AND($A41&lt;K$25,VLOOKUP(K$25,Datos32[],8,0)&lt;&gt;"",VLOOKUP($A41,Datos32[],8,0)&lt;&gt;""),(VLOOKUP(K$25,Datos32[],6,0)*VLOOKUP(K$25,Datos32[],8,0)-VLOOKUP($A41,Datos32[],6,0)*VLOOKUP($A41,Datos32[],8,0)-VLOOKUP(K$25,Datos32[],7,0)+VLOOKUP($A41,Datos32[],7,0))/(VLOOKUP(K$25,Datos32[],8,0)-VLOOKUP($A41,Datos32[],8,0)),"")</f>
        <v/>
      </c>
      <c r="L41" s="33" t="str">
        <f>IF(AND($A41&lt;L$25,VLOOKUP(L$25,Datos32[],8,0)&lt;&gt;"",VLOOKUP($A41,Datos32[],8,0)&lt;&gt;""),(VLOOKUP(L$25,Datos32[],6,0)*VLOOKUP(L$25,Datos32[],8,0)-VLOOKUP($A41,Datos32[],6,0)*VLOOKUP($A41,Datos32[],8,0)-VLOOKUP(L$25,Datos32[],7,0)+VLOOKUP($A41,Datos32[],7,0))/(VLOOKUP(L$25,Datos32[],8,0)-VLOOKUP($A41,Datos32[],8,0)),"")</f>
        <v/>
      </c>
      <c r="M41" s="33" t="str">
        <f>IF(AND($A41&lt;M$25,VLOOKUP(M$25,Datos32[],8,0)&lt;&gt;"",VLOOKUP($A41,Datos32[],8,0)&lt;&gt;""),(VLOOKUP(M$25,Datos32[],6,0)*VLOOKUP(M$25,Datos32[],8,0)-VLOOKUP($A41,Datos32[],6,0)*VLOOKUP($A41,Datos32[],8,0)-VLOOKUP(M$25,Datos32[],7,0)+VLOOKUP($A41,Datos32[],7,0))/(VLOOKUP(M$25,Datos32[],8,0)-VLOOKUP($A41,Datos32[],8,0)),"")</f>
        <v/>
      </c>
      <c r="N41" s="33" t="str">
        <f>IF(AND($A41&lt;N$25,VLOOKUP(N$25,Datos32[],8,0)&lt;&gt;"",VLOOKUP($A41,Datos32[],8,0)&lt;&gt;""),(VLOOKUP(N$25,Datos32[],6,0)*VLOOKUP(N$25,Datos32[],8,0)-VLOOKUP($A41,Datos32[],6,0)*VLOOKUP($A41,Datos32[],8,0)-VLOOKUP(N$25,Datos32[],7,0)+VLOOKUP($A41,Datos32[],7,0))/(VLOOKUP(N$25,Datos32[],8,0)-VLOOKUP($A41,Datos32[],8,0)),"")</f>
        <v/>
      </c>
      <c r="O41" s="33" t="str">
        <f>IF(AND($A41&lt;O$25,VLOOKUP(O$25,Datos32[],8,0)&lt;&gt;"",VLOOKUP($A41,Datos32[],8,0)&lt;&gt;""),(VLOOKUP(O$25,Datos32[],6,0)*VLOOKUP(O$25,Datos32[],8,0)-VLOOKUP($A41,Datos32[],6,0)*VLOOKUP($A41,Datos32[],8,0)-VLOOKUP(O$25,Datos32[],7,0)+VLOOKUP($A41,Datos32[],7,0))/(VLOOKUP(O$25,Datos32[],8,0)-VLOOKUP($A41,Datos32[],8,0)),"")</f>
        <v/>
      </c>
      <c r="P41" s="33" t="str">
        <f>IF(AND($A41&lt;P$25,VLOOKUP(P$25,Datos32[],8,0)&lt;&gt;"",VLOOKUP($A41,Datos32[],8,0)&lt;&gt;""),(VLOOKUP(P$25,Datos32[],6,0)*VLOOKUP(P$25,Datos32[],8,0)-VLOOKUP($A41,Datos32[],6,0)*VLOOKUP($A41,Datos32[],8,0)-VLOOKUP(P$25,Datos32[],7,0)+VLOOKUP($A41,Datos32[],7,0))/(VLOOKUP(P$25,Datos32[],8,0)-VLOOKUP($A41,Datos32[],8,0)),"")</f>
        <v/>
      </c>
      <c r="Q41" s="33" t="str">
        <f>IF(AND($A41&lt;Q$25,VLOOKUP(Q$25,Datos32[],8,0)&lt;&gt;"",VLOOKUP($A41,Datos32[],8,0)&lt;&gt;""),(VLOOKUP(Q$25,Datos32[],6,0)*VLOOKUP(Q$25,Datos32[],8,0)-VLOOKUP($A41,Datos32[],6,0)*VLOOKUP($A41,Datos32[],8,0)-VLOOKUP(Q$25,Datos32[],7,0)+VLOOKUP($A41,Datos32[],7,0))/(VLOOKUP(Q$25,Datos32[],8,0)-VLOOKUP($A41,Datos32[],8,0)),"")</f>
        <v/>
      </c>
      <c r="S41" s="10">
        <v>16</v>
      </c>
      <c r="T41" s="36" t="str">
        <f t="shared" si="1"/>
        <v/>
      </c>
      <c r="U41" s="37" t="str">
        <f t="shared" si="2"/>
        <v/>
      </c>
      <c r="V41" s="37" t="str">
        <f t="shared" si="3"/>
        <v/>
      </c>
      <c r="W41" s="37" t="str">
        <f t="shared" si="4"/>
        <v/>
      </c>
      <c r="X41" s="37" t="str">
        <f t="shared" si="5"/>
        <v/>
      </c>
      <c r="Y41" s="37" t="str">
        <f t="shared" si="6"/>
        <v/>
      </c>
      <c r="Z41" s="37" t="str">
        <f t="shared" si="7"/>
        <v/>
      </c>
      <c r="AA41" s="37" t="str">
        <f t="shared" si="8"/>
        <v/>
      </c>
      <c r="AB41" s="37" t="str">
        <f t="shared" si="9"/>
        <v/>
      </c>
      <c r="AC41" s="37" t="str">
        <f t="shared" si="10"/>
        <v/>
      </c>
      <c r="AD41" s="37" t="str">
        <f t="shared" si="11"/>
        <v/>
      </c>
      <c r="AE41" s="37" t="str">
        <f t="shared" si="12"/>
        <v/>
      </c>
      <c r="AF41" s="37" t="str">
        <f t="shared" si="13"/>
        <v/>
      </c>
      <c r="AG41" s="37" t="str">
        <f t="shared" si="14"/>
        <v/>
      </c>
      <c r="AH41" s="37" t="str">
        <f t="shared" si="15"/>
        <v/>
      </c>
      <c r="AI41" s="37" t="str">
        <f t="shared" si="16"/>
        <v/>
      </c>
    </row>
    <row r="43" spans="1:35" ht="16.5" thickBot="1" x14ac:dyDescent="0.3">
      <c r="A43" s="1" t="s">
        <v>14</v>
      </c>
      <c r="S43" s="1" t="s">
        <v>43</v>
      </c>
    </row>
    <row r="44" spans="1:35" ht="16.5" thickBot="1" x14ac:dyDescent="0.3">
      <c r="A44" s="4" t="s">
        <v>8</v>
      </c>
      <c r="B44" s="5">
        <v>1</v>
      </c>
      <c r="C44" s="6">
        <v>2</v>
      </c>
      <c r="D44" s="6">
        <v>3</v>
      </c>
      <c r="E44" s="6">
        <v>4</v>
      </c>
      <c r="F44" s="6">
        <v>5</v>
      </c>
      <c r="G44" s="6">
        <v>6</v>
      </c>
      <c r="H44" s="6">
        <v>7</v>
      </c>
      <c r="I44" s="6">
        <v>8</v>
      </c>
      <c r="J44" s="6">
        <v>9</v>
      </c>
      <c r="K44" s="6">
        <v>10</v>
      </c>
      <c r="L44" s="6">
        <v>11</v>
      </c>
      <c r="M44" s="6">
        <v>12</v>
      </c>
      <c r="N44" s="6">
        <v>13</v>
      </c>
      <c r="O44" s="6">
        <v>14</v>
      </c>
      <c r="P44" s="6">
        <v>15</v>
      </c>
      <c r="Q44" s="7">
        <v>16</v>
      </c>
      <c r="S44" s="4" t="s">
        <v>8</v>
      </c>
      <c r="T44" s="5">
        <v>1</v>
      </c>
      <c r="U44" s="6">
        <v>2</v>
      </c>
      <c r="V44" s="6">
        <v>3</v>
      </c>
      <c r="W44" s="6">
        <v>4</v>
      </c>
      <c r="X44" s="6">
        <v>5</v>
      </c>
      <c r="Y44" s="6">
        <v>6</v>
      </c>
      <c r="Z44" s="6">
        <v>7</v>
      </c>
      <c r="AA44" s="6">
        <v>8</v>
      </c>
      <c r="AB44" s="6">
        <v>9</v>
      </c>
      <c r="AC44" s="6">
        <v>10</v>
      </c>
      <c r="AD44" s="6">
        <v>11</v>
      </c>
      <c r="AE44" s="6">
        <v>12</v>
      </c>
      <c r="AF44" s="6">
        <v>13</v>
      </c>
      <c r="AG44" s="6">
        <v>14</v>
      </c>
      <c r="AH44" s="6">
        <v>15</v>
      </c>
      <c r="AI44" s="7">
        <v>16</v>
      </c>
    </row>
    <row r="45" spans="1:35" x14ac:dyDescent="0.25">
      <c r="A45" s="8">
        <v>1</v>
      </c>
      <c r="B45" s="30" t="str">
        <f>IF(AND($A45&lt;B$44,VLOOKUP(B$44,Datos32[],8,0)&lt;&gt;"",VLOOKUP($A45,Datos32[],8,0)&lt;&gt;""),(VLOOKUP(B$44,Datos32[],7,0)*VLOOKUP(B$44,Datos32[],9,0)-VLOOKUP($A45,Datos32[],7,0)*VLOOKUP($A45,Datos32[],9,0)-VLOOKUP(B$44,Datos32[],6,0)+VLOOKUP($A45,Datos32[],6,0))/(VLOOKUP(B$44,Datos32[],9,0)-VLOOKUP($A45,Datos32[],9,0)),"")</f>
        <v/>
      </c>
      <c r="C45" s="31">
        <f>IF(AND($A45&lt;C$44,VLOOKUP(C$44,Datos32[],8,0)&lt;&gt;"",VLOOKUP($A45,Datos32[],8,0)&lt;&gt;""),(VLOOKUP(C$44,Datos32[],7,0)*VLOOKUP(C$44,Datos32[],9,0)-VLOOKUP($A45,Datos32[],7,0)*VLOOKUP($A45,Datos32[],9,0)-VLOOKUP(C$44,Datos32[],6,0)+VLOOKUP($A45,Datos32[],6,0))/(VLOOKUP(C$44,Datos32[],9,0)-VLOOKUP($A45,Datos32[],9,0)),"")</f>
        <v>984.65863157187937</v>
      </c>
      <c r="D45" s="31">
        <f>IF(AND($A45&lt;D$44,VLOOKUP(D$44,Datos32[],8,0)&lt;&gt;"",VLOOKUP($A45,Datos32[],8,0)&lt;&gt;""),(VLOOKUP(D$44,Datos32[],7,0)*VLOOKUP(D$44,Datos32[],9,0)-VLOOKUP($A45,Datos32[],7,0)*VLOOKUP($A45,Datos32[],9,0)-VLOOKUP(D$44,Datos32[],6,0)+VLOOKUP($A45,Datos32[],6,0))/(VLOOKUP(D$44,Datos32[],9,0)-VLOOKUP($A45,Datos32[],9,0)),"")</f>
        <v>986.5877192982457</v>
      </c>
      <c r="E45" s="31">
        <f>IF(AND($A45&lt;E$44,VLOOKUP(E$44,Datos32[],8,0)&lt;&gt;"",VLOOKUP($A45,Datos32[],8,0)&lt;&gt;""),(VLOOKUP(E$44,Datos32[],7,0)*VLOOKUP(E$44,Datos32[],9,0)-VLOOKUP($A45,Datos32[],7,0)*VLOOKUP($A45,Datos32[],9,0)-VLOOKUP(E$44,Datos32[],6,0)+VLOOKUP($A45,Datos32[],6,0))/(VLOOKUP(E$44,Datos32[],9,0)-VLOOKUP($A45,Datos32[],9,0)),"")</f>
        <v>990.36590024241536</v>
      </c>
      <c r="F45" s="31">
        <f>IF(AND($A45&lt;F$44,VLOOKUP(F$44,Datos32[],8,0)&lt;&gt;"",VLOOKUP($A45,Datos32[],8,0)&lt;&gt;""),(VLOOKUP(F$44,Datos32[],7,0)*VLOOKUP(F$44,Datos32[],9,0)-VLOOKUP($A45,Datos32[],7,0)*VLOOKUP($A45,Datos32[],9,0)-VLOOKUP(F$44,Datos32[],6,0)+VLOOKUP($A45,Datos32[],6,0))/(VLOOKUP(F$44,Datos32[],9,0)-VLOOKUP($A45,Datos32[],9,0)),"")</f>
        <v>983.42552350849473</v>
      </c>
      <c r="G45" s="31" t="str">
        <f>IF(AND($A45&lt;G$44,VLOOKUP(G$44,Datos32[],8,0)&lt;&gt;"",VLOOKUP($A45,Datos32[],8,0)&lt;&gt;""),(VLOOKUP(G$44,Datos32[],7,0)*VLOOKUP(G$44,Datos32[],9,0)-VLOOKUP($A45,Datos32[],7,0)*VLOOKUP($A45,Datos32[],9,0)-VLOOKUP(G$44,Datos32[],6,0)+VLOOKUP($A45,Datos32[],6,0))/(VLOOKUP(G$44,Datos32[],9,0)-VLOOKUP($A45,Datos32[],9,0)),"")</f>
        <v/>
      </c>
      <c r="H45" s="31" t="str">
        <f>IF(AND($A45&lt;H$44,VLOOKUP(H$44,Datos32[],8,0)&lt;&gt;"",VLOOKUP($A45,Datos32[],8,0)&lt;&gt;""),(VLOOKUP(H$44,Datos32[],7,0)*VLOOKUP(H$44,Datos32[],9,0)-VLOOKUP($A45,Datos32[],7,0)*VLOOKUP($A45,Datos32[],9,0)-VLOOKUP(H$44,Datos32[],6,0)+VLOOKUP($A45,Datos32[],6,0))/(VLOOKUP(H$44,Datos32[],9,0)-VLOOKUP($A45,Datos32[],9,0)),"")</f>
        <v/>
      </c>
      <c r="I45" s="31" t="str">
        <f>IF(AND($A45&lt;I$44,VLOOKUP(I$44,Datos32[],8,0)&lt;&gt;"",VLOOKUP($A45,Datos32[],8,0)&lt;&gt;""),(VLOOKUP(I$44,Datos32[],7,0)*VLOOKUP(I$44,Datos32[],9,0)-VLOOKUP($A45,Datos32[],7,0)*VLOOKUP($A45,Datos32[],9,0)-VLOOKUP(I$44,Datos32[],6,0)+VLOOKUP($A45,Datos32[],6,0))/(VLOOKUP(I$44,Datos32[],9,0)-VLOOKUP($A45,Datos32[],9,0)),"")</f>
        <v/>
      </c>
      <c r="J45" s="31" t="str">
        <f>IF(AND($A45&lt;J$44,VLOOKUP(J$44,Datos32[],8,0)&lt;&gt;"",VLOOKUP($A45,Datos32[],8,0)&lt;&gt;""),(VLOOKUP(J$44,Datos32[],7,0)*VLOOKUP(J$44,Datos32[],9,0)-VLOOKUP($A45,Datos32[],7,0)*VLOOKUP($A45,Datos32[],9,0)-VLOOKUP(J$44,Datos32[],6,0)+VLOOKUP($A45,Datos32[],6,0))/(VLOOKUP(J$44,Datos32[],9,0)-VLOOKUP($A45,Datos32[],9,0)),"")</f>
        <v/>
      </c>
      <c r="K45" s="31" t="str">
        <f>IF(AND($A45&lt;K$44,VLOOKUP(K$44,Datos32[],8,0)&lt;&gt;"",VLOOKUP($A45,Datos32[],8,0)&lt;&gt;""),(VLOOKUP(K$44,Datos32[],7,0)*VLOOKUP(K$44,Datos32[],9,0)-VLOOKUP($A45,Datos32[],7,0)*VLOOKUP($A45,Datos32[],9,0)-VLOOKUP(K$44,Datos32[],6,0)+VLOOKUP($A45,Datos32[],6,0))/(VLOOKUP(K$44,Datos32[],9,0)-VLOOKUP($A45,Datos32[],9,0)),"")</f>
        <v/>
      </c>
      <c r="L45" s="31" t="str">
        <f>IF(AND($A45&lt;L$44,VLOOKUP(L$44,Datos32[],8,0)&lt;&gt;"",VLOOKUP($A45,Datos32[],8,0)&lt;&gt;""),(VLOOKUP(L$44,Datos32[],7,0)*VLOOKUP(L$44,Datos32[],9,0)-VLOOKUP($A45,Datos32[],7,0)*VLOOKUP($A45,Datos32[],9,0)-VLOOKUP(L$44,Datos32[],6,0)+VLOOKUP($A45,Datos32[],6,0))/(VLOOKUP(L$44,Datos32[],9,0)-VLOOKUP($A45,Datos32[],9,0)),"")</f>
        <v/>
      </c>
      <c r="M45" s="31" t="str">
        <f>IF(AND($A45&lt;M$44,VLOOKUP(M$44,Datos32[],8,0)&lt;&gt;"",VLOOKUP($A45,Datos32[],8,0)&lt;&gt;""),(VLOOKUP(M$44,Datos32[],7,0)*VLOOKUP(M$44,Datos32[],9,0)-VLOOKUP($A45,Datos32[],7,0)*VLOOKUP($A45,Datos32[],9,0)-VLOOKUP(M$44,Datos32[],6,0)+VLOOKUP($A45,Datos32[],6,0))/(VLOOKUP(M$44,Datos32[],9,0)-VLOOKUP($A45,Datos32[],9,0)),"")</f>
        <v/>
      </c>
      <c r="N45" s="31" t="str">
        <f>IF(AND($A45&lt;N$44,VLOOKUP(N$44,Datos32[],8,0)&lt;&gt;"",VLOOKUP($A45,Datos32[],8,0)&lt;&gt;""),(VLOOKUP(N$44,Datos32[],7,0)*VLOOKUP(N$44,Datos32[],9,0)-VLOOKUP($A45,Datos32[],7,0)*VLOOKUP($A45,Datos32[],9,0)-VLOOKUP(N$44,Datos32[],6,0)+VLOOKUP($A45,Datos32[],6,0))/(VLOOKUP(N$44,Datos32[],9,0)-VLOOKUP($A45,Datos32[],9,0)),"")</f>
        <v/>
      </c>
      <c r="O45" s="31" t="str">
        <f>IF(AND($A45&lt;O$44,VLOOKUP(O$44,Datos32[],8,0)&lt;&gt;"",VLOOKUP($A45,Datos32[],8,0)&lt;&gt;""),(VLOOKUP(O$44,Datos32[],7,0)*VLOOKUP(O$44,Datos32[],9,0)-VLOOKUP($A45,Datos32[],7,0)*VLOOKUP($A45,Datos32[],9,0)-VLOOKUP(O$44,Datos32[],6,0)+VLOOKUP($A45,Datos32[],6,0))/(VLOOKUP(O$44,Datos32[],9,0)-VLOOKUP($A45,Datos32[],9,0)),"")</f>
        <v/>
      </c>
      <c r="P45" s="31" t="str">
        <f>IF(AND($A45&lt;P$44,VLOOKUP(P$44,Datos32[],8,0)&lt;&gt;"",VLOOKUP($A45,Datos32[],8,0)&lt;&gt;""),(VLOOKUP(P$44,Datos32[],7,0)*VLOOKUP(P$44,Datos32[],9,0)-VLOOKUP($A45,Datos32[],7,0)*VLOOKUP($A45,Datos32[],9,0)-VLOOKUP(P$44,Datos32[],6,0)+VLOOKUP($A45,Datos32[],6,0))/(VLOOKUP(P$44,Datos32[],9,0)-VLOOKUP($A45,Datos32[],9,0)),"")</f>
        <v/>
      </c>
      <c r="Q45" s="31" t="str">
        <f>IF(AND($A45&lt;Q$44,VLOOKUP(Q$44,Datos32[],8,0)&lt;&gt;"",VLOOKUP($A45,Datos32[],8,0)&lt;&gt;""),(VLOOKUP(Q$44,Datos32[],7,0)*VLOOKUP(Q$44,Datos32[],9,0)-VLOOKUP($A45,Datos32[],7,0)*VLOOKUP($A45,Datos32[],9,0)-VLOOKUP(Q$44,Datos32[],6,0)+VLOOKUP($A45,Datos32[],6,0))/(VLOOKUP(Q$44,Datos32[],9,0)-VLOOKUP($A45,Datos32[],9,0)),"")</f>
        <v/>
      </c>
      <c r="S45" s="8">
        <v>1</v>
      </c>
      <c r="T45" s="34" t="str">
        <f t="shared" ref="T45:T60" si="17">IF(B45&lt;&gt;"",IF(ABS(B45-promedio_y)&lt;=(umbral_y),B45,""),"")</f>
        <v/>
      </c>
      <c r="U45" s="35">
        <f t="shared" ref="U45:U60" si="18">IF(C45&lt;&gt;"",IF(ABS(C45-promedio_y)&lt;=(umbral_y),C45,""),"")</f>
        <v>984.65863157187937</v>
      </c>
      <c r="V45" s="35">
        <f t="shared" ref="V45:V60" si="19">IF(D45&lt;&gt;"",IF(ABS(D45-promedio_y)&lt;=(umbral_y),D45,""),"")</f>
        <v>986.5877192982457</v>
      </c>
      <c r="W45" s="35" t="str">
        <f t="shared" ref="W45:W60" si="20">IF(E45&lt;&gt;"",IF(ABS(E45-promedio_y)&lt;=(umbral_y),E45,""),"")</f>
        <v/>
      </c>
      <c r="X45" s="35" t="str">
        <f t="shared" ref="X45:X60" si="21">IF(F45&lt;&gt;"",IF(ABS(F45-promedio_y)&lt;=(umbral_y),F45,""),"")</f>
        <v/>
      </c>
      <c r="Y45" s="35" t="str">
        <f t="shared" ref="Y45:Y60" si="22">IF(G45&lt;&gt;"",IF(ABS(G45-promedio_y)&lt;=(umbral_y),G45,""),"")</f>
        <v/>
      </c>
      <c r="Z45" s="35" t="str">
        <f t="shared" ref="Z45:Z60" si="23">IF(H45&lt;&gt;"",IF(ABS(H45-promedio_y)&lt;=(umbral_y),H45,""),"")</f>
        <v/>
      </c>
      <c r="AA45" s="35" t="str">
        <f t="shared" ref="AA45:AA60" si="24">IF(I45&lt;&gt;"",IF(ABS(I45-promedio_y)&lt;=(umbral_y),I45,""),"")</f>
        <v/>
      </c>
      <c r="AB45" s="35" t="str">
        <f t="shared" ref="AB45:AB60" si="25">IF(J45&lt;&gt;"",IF(ABS(J45-promedio_y)&lt;=(umbral_y),J45,""),"")</f>
        <v/>
      </c>
      <c r="AC45" s="35" t="str">
        <f t="shared" ref="AC45:AC60" si="26">IF(K45&lt;&gt;"",IF(ABS(K45-promedio_y)&lt;=(umbral_y),K45,""),"")</f>
        <v/>
      </c>
      <c r="AD45" s="35" t="str">
        <f t="shared" ref="AD45:AD60" si="27">IF(L45&lt;&gt;"",IF(ABS(L45-promedio_y)&lt;=(umbral_y),L45,""),"")</f>
        <v/>
      </c>
      <c r="AE45" s="35" t="str">
        <f t="shared" ref="AE45:AE60" si="28">IF(M45&lt;&gt;"",IF(ABS(M45-promedio_y)&lt;=(umbral_y),M45,""),"")</f>
        <v/>
      </c>
      <c r="AF45" s="35" t="str">
        <f t="shared" ref="AF45:AF60" si="29">IF(N45&lt;&gt;"",IF(ABS(N45-promedio_y)&lt;=(umbral_y),N45,""),"")</f>
        <v/>
      </c>
      <c r="AG45" s="35" t="str">
        <f t="shared" ref="AG45:AG60" si="30">IF(O45&lt;&gt;"",IF(ABS(O45-promedio_y)&lt;=(umbral_y),O45,""),"")</f>
        <v/>
      </c>
      <c r="AH45" s="35" t="str">
        <f t="shared" ref="AH45:AH60" si="31">IF(P45&lt;&gt;"",IF(ABS(P45-promedio_y)&lt;=(umbral_y),P45,""),"")</f>
        <v/>
      </c>
      <c r="AI45" s="35" t="str">
        <f t="shared" ref="AI45:AI60" si="32">IF(Q45&lt;&gt;"",IF(ABS(Q45-promedio_y)&lt;=(umbral_y),Q45,""),"")</f>
        <v/>
      </c>
    </row>
    <row r="46" spans="1:35" x14ac:dyDescent="0.25">
      <c r="A46" s="9">
        <v>2</v>
      </c>
      <c r="B46" s="32" t="str">
        <f>IF(AND($A46&lt;B$44,VLOOKUP(B$44,Datos32[],8,0)&lt;&gt;"",VLOOKUP($A46,Datos32[],8,0)&lt;&gt;""),(VLOOKUP(B$44,Datos32[],7,0)*VLOOKUP(B$44,Datos32[],9,0)-VLOOKUP($A46,Datos32[],7,0)*VLOOKUP($A46,Datos32[],9,0)-VLOOKUP(B$44,Datos32[],6,0)+VLOOKUP($A46,Datos32[],6,0))/(VLOOKUP(B$44,Datos32[],9,0)-VLOOKUP($A46,Datos32[],9,0)),"")</f>
        <v/>
      </c>
      <c r="C46" s="33" t="str">
        <f>IF(AND($A46&lt;C$44,VLOOKUP(C$44,Datos32[],8,0)&lt;&gt;"",VLOOKUP($A46,Datos32[],8,0)&lt;&gt;""),(VLOOKUP(C$44,Datos32[],7,0)*VLOOKUP(C$44,Datos32[],9,0)-VLOOKUP($A46,Datos32[],7,0)*VLOOKUP($A46,Datos32[],9,0)-VLOOKUP(C$44,Datos32[],6,0)+VLOOKUP($A46,Datos32[],6,0))/(VLOOKUP(C$44,Datos32[],9,0)-VLOOKUP($A46,Datos32[],9,0)),"")</f>
        <v/>
      </c>
      <c r="D46" s="33">
        <f>IF(AND($A46&lt;D$44,VLOOKUP(D$44,Datos32[],8,0)&lt;&gt;"",VLOOKUP($A46,Datos32[],8,0)&lt;&gt;""),(VLOOKUP(D$44,Datos32[],7,0)*VLOOKUP(D$44,Datos32[],9,0)-VLOOKUP($A46,Datos32[],7,0)*VLOOKUP($A46,Datos32[],9,0)-VLOOKUP(D$44,Datos32[],6,0)+VLOOKUP($A46,Datos32[],6,0))/(VLOOKUP(D$44,Datos32[],9,0)-VLOOKUP($A46,Datos32[],9,0)),"")</f>
        <v>987.19155509783752</v>
      </c>
      <c r="E46" s="33">
        <f>IF(AND($A46&lt;E$44,VLOOKUP(E$44,Datos32[],8,0)&lt;&gt;"",VLOOKUP($A46,Datos32[],8,0)&lt;&gt;""),(VLOOKUP(E$44,Datos32[],7,0)*VLOOKUP(E$44,Datos32[],9,0)-VLOOKUP($A46,Datos32[],7,0)*VLOOKUP($A46,Datos32[],9,0)-VLOOKUP(E$44,Datos32[],6,0)+VLOOKUP($A46,Datos32[],6,0))/(VLOOKUP(E$44,Datos32[],9,0)-VLOOKUP($A46,Datos32[],9,0)),"")</f>
        <v>977.77164519810867</v>
      </c>
      <c r="F46" s="33">
        <f>IF(AND($A46&lt;F$44,VLOOKUP(F$44,Datos32[],8,0)&lt;&gt;"",VLOOKUP($A46,Datos32[],8,0)&lt;&gt;""),(VLOOKUP(F$44,Datos32[],7,0)*VLOOKUP(F$44,Datos32[],9,0)-VLOOKUP($A46,Datos32[],7,0)*VLOOKUP($A46,Datos32[],9,0)-VLOOKUP(F$44,Datos32[],6,0)+VLOOKUP($A46,Datos32[],6,0))/(VLOOKUP(F$44,Datos32[],9,0)-VLOOKUP($A46,Datos32[],9,0)),"")</f>
        <v>984.3097131302053</v>
      </c>
      <c r="G46" s="33" t="str">
        <f>IF(AND($A46&lt;G$44,VLOOKUP(G$44,Datos32[],8,0)&lt;&gt;"",VLOOKUP($A46,Datos32[],8,0)&lt;&gt;""),(VLOOKUP(G$44,Datos32[],7,0)*VLOOKUP(G$44,Datos32[],9,0)-VLOOKUP($A46,Datos32[],7,0)*VLOOKUP($A46,Datos32[],9,0)-VLOOKUP(G$44,Datos32[],6,0)+VLOOKUP($A46,Datos32[],6,0))/(VLOOKUP(G$44,Datos32[],9,0)-VLOOKUP($A46,Datos32[],9,0)),"")</f>
        <v/>
      </c>
      <c r="H46" s="33" t="str">
        <f>IF(AND($A46&lt;H$44,VLOOKUP(H$44,Datos32[],8,0)&lt;&gt;"",VLOOKUP($A46,Datos32[],8,0)&lt;&gt;""),(VLOOKUP(H$44,Datos32[],7,0)*VLOOKUP(H$44,Datos32[],9,0)-VLOOKUP($A46,Datos32[],7,0)*VLOOKUP($A46,Datos32[],9,0)-VLOOKUP(H$44,Datos32[],6,0)+VLOOKUP($A46,Datos32[],6,0))/(VLOOKUP(H$44,Datos32[],9,0)-VLOOKUP($A46,Datos32[],9,0)),"")</f>
        <v/>
      </c>
      <c r="I46" s="33" t="str">
        <f>IF(AND($A46&lt;I$44,VLOOKUP(I$44,Datos32[],8,0)&lt;&gt;"",VLOOKUP($A46,Datos32[],8,0)&lt;&gt;""),(VLOOKUP(I$44,Datos32[],7,0)*VLOOKUP(I$44,Datos32[],9,0)-VLOOKUP($A46,Datos32[],7,0)*VLOOKUP($A46,Datos32[],9,0)-VLOOKUP(I$44,Datos32[],6,0)+VLOOKUP($A46,Datos32[],6,0))/(VLOOKUP(I$44,Datos32[],9,0)-VLOOKUP($A46,Datos32[],9,0)),"")</f>
        <v/>
      </c>
      <c r="J46" s="33" t="str">
        <f>IF(AND($A46&lt;J$44,VLOOKUP(J$44,Datos32[],8,0)&lt;&gt;"",VLOOKUP($A46,Datos32[],8,0)&lt;&gt;""),(VLOOKUP(J$44,Datos32[],7,0)*VLOOKUP(J$44,Datos32[],9,0)-VLOOKUP($A46,Datos32[],7,0)*VLOOKUP($A46,Datos32[],9,0)-VLOOKUP(J$44,Datos32[],6,0)+VLOOKUP($A46,Datos32[],6,0))/(VLOOKUP(J$44,Datos32[],9,0)-VLOOKUP($A46,Datos32[],9,0)),"")</f>
        <v/>
      </c>
      <c r="K46" s="33" t="str">
        <f>IF(AND($A46&lt;K$44,VLOOKUP(K$44,Datos32[],8,0)&lt;&gt;"",VLOOKUP($A46,Datos32[],8,0)&lt;&gt;""),(VLOOKUP(K$44,Datos32[],7,0)*VLOOKUP(K$44,Datos32[],9,0)-VLOOKUP($A46,Datos32[],7,0)*VLOOKUP($A46,Datos32[],9,0)-VLOOKUP(K$44,Datos32[],6,0)+VLOOKUP($A46,Datos32[],6,0))/(VLOOKUP(K$44,Datos32[],9,0)-VLOOKUP($A46,Datos32[],9,0)),"")</f>
        <v/>
      </c>
      <c r="L46" s="33" t="str">
        <f>IF(AND($A46&lt;L$44,VLOOKUP(L$44,Datos32[],8,0)&lt;&gt;"",VLOOKUP($A46,Datos32[],8,0)&lt;&gt;""),(VLOOKUP(L$44,Datos32[],7,0)*VLOOKUP(L$44,Datos32[],9,0)-VLOOKUP($A46,Datos32[],7,0)*VLOOKUP($A46,Datos32[],9,0)-VLOOKUP(L$44,Datos32[],6,0)+VLOOKUP($A46,Datos32[],6,0))/(VLOOKUP(L$44,Datos32[],9,0)-VLOOKUP($A46,Datos32[],9,0)),"")</f>
        <v/>
      </c>
      <c r="M46" s="33" t="str">
        <f>IF(AND($A46&lt;M$44,VLOOKUP(M$44,Datos32[],8,0)&lt;&gt;"",VLOOKUP($A46,Datos32[],8,0)&lt;&gt;""),(VLOOKUP(M$44,Datos32[],7,0)*VLOOKUP(M$44,Datos32[],9,0)-VLOOKUP($A46,Datos32[],7,0)*VLOOKUP($A46,Datos32[],9,0)-VLOOKUP(M$44,Datos32[],6,0)+VLOOKUP($A46,Datos32[],6,0))/(VLOOKUP(M$44,Datos32[],9,0)-VLOOKUP($A46,Datos32[],9,0)),"")</f>
        <v/>
      </c>
      <c r="N46" s="33" t="str">
        <f>IF(AND($A46&lt;N$44,VLOOKUP(N$44,Datos32[],8,0)&lt;&gt;"",VLOOKUP($A46,Datos32[],8,0)&lt;&gt;""),(VLOOKUP(N$44,Datos32[],7,0)*VLOOKUP(N$44,Datos32[],9,0)-VLOOKUP($A46,Datos32[],7,0)*VLOOKUP($A46,Datos32[],9,0)-VLOOKUP(N$44,Datos32[],6,0)+VLOOKUP($A46,Datos32[],6,0))/(VLOOKUP(N$44,Datos32[],9,0)-VLOOKUP($A46,Datos32[],9,0)),"")</f>
        <v/>
      </c>
      <c r="O46" s="33" t="str">
        <f>IF(AND($A46&lt;O$44,VLOOKUP(O$44,Datos32[],8,0)&lt;&gt;"",VLOOKUP($A46,Datos32[],8,0)&lt;&gt;""),(VLOOKUP(O$44,Datos32[],7,0)*VLOOKUP(O$44,Datos32[],9,0)-VLOOKUP($A46,Datos32[],7,0)*VLOOKUP($A46,Datos32[],9,0)-VLOOKUP(O$44,Datos32[],6,0)+VLOOKUP($A46,Datos32[],6,0))/(VLOOKUP(O$44,Datos32[],9,0)-VLOOKUP($A46,Datos32[],9,0)),"")</f>
        <v/>
      </c>
      <c r="P46" s="33" t="str">
        <f>IF(AND($A46&lt;P$44,VLOOKUP(P$44,Datos32[],8,0)&lt;&gt;"",VLOOKUP($A46,Datos32[],8,0)&lt;&gt;""),(VLOOKUP(P$44,Datos32[],7,0)*VLOOKUP(P$44,Datos32[],9,0)-VLOOKUP($A46,Datos32[],7,0)*VLOOKUP($A46,Datos32[],9,0)-VLOOKUP(P$44,Datos32[],6,0)+VLOOKUP($A46,Datos32[],6,0))/(VLOOKUP(P$44,Datos32[],9,0)-VLOOKUP($A46,Datos32[],9,0)),"")</f>
        <v/>
      </c>
      <c r="Q46" s="33" t="str">
        <f>IF(AND($A46&lt;Q$44,VLOOKUP(Q$44,Datos32[],8,0)&lt;&gt;"",VLOOKUP($A46,Datos32[],8,0)&lt;&gt;""),(VLOOKUP(Q$44,Datos32[],7,0)*VLOOKUP(Q$44,Datos32[],9,0)-VLOOKUP($A46,Datos32[],7,0)*VLOOKUP($A46,Datos32[],9,0)-VLOOKUP(Q$44,Datos32[],6,0)+VLOOKUP($A46,Datos32[],6,0))/(VLOOKUP(Q$44,Datos32[],9,0)-VLOOKUP($A46,Datos32[],9,0)),"")</f>
        <v/>
      </c>
      <c r="S46" s="9">
        <v>2</v>
      </c>
      <c r="T46" s="36" t="str">
        <f t="shared" si="17"/>
        <v/>
      </c>
      <c r="U46" s="37" t="str">
        <f t="shared" si="18"/>
        <v/>
      </c>
      <c r="V46" s="37">
        <f t="shared" si="19"/>
        <v>987.19155509783752</v>
      </c>
      <c r="W46" s="37" t="str">
        <f t="shared" si="20"/>
        <v/>
      </c>
      <c r="X46" s="37" t="str">
        <f t="shared" si="21"/>
        <v/>
      </c>
      <c r="Y46" s="37" t="str">
        <f t="shared" si="22"/>
        <v/>
      </c>
      <c r="Z46" s="37" t="str">
        <f t="shared" si="23"/>
        <v/>
      </c>
      <c r="AA46" s="37" t="str">
        <f t="shared" si="24"/>
        <v/>
      </c>
      <c r="AB46" s="37" t="str">
        <f t="shared" si="25"/>
        <v/>
      </c>
      <c r="AC46" s="37" t="str">
        <f t="shared" si="26"/>
        <v/>
      </c>
      <c r="AD46" s="37" t="str">
        <f t="shared" si="27"/>
        <v/>
      </c>
      <c r="AE46" s="37" t="str">
        <f t="shared" si="28"/>
        <v/>
      </c>
      <c r="AF46" s="37" t="str">
        <f t="shared" si="29"/>
        <v/>
      </c>
      <c r="AG46" s="37" t="str">
        <f t="shared" si="30"/>
        <v/>
      </c>
      <c r="AH46" s="37" t="str">
        <f t="shared" si="31"/>
        <v/>
      </c>
      <c r="AI46" s="37" t="str">
        <f t="shared" si="32"/>
        <v/>
      </c>
    </row>
    <row r="47" spans="1:35" x14ac:dyDescent="0.25">
      <c r="A47" s="9">
        <v>3</v>
      </c>
      <c r="B47" s="32" t="str">
        <f>IF(AND($A47&lt;B$44,VLOOKUP(B$44,Datos32[],8,0)&lt;&gt;"",VLOOKUP($A47,Datos32[],8,0)&lt;&gt;""),(VLOOKUP(B$44,Datos32[],7,0)*VLOOKUP(B$44,Datos32[],9,0)-VLOOKUP($A47,Datos32[],7,0)*VLOOKUP($A47,Datos32[],9,0)-VLOOKUP(B$44,Datos32[],6,0)+VLOOKUP($A47,Datos32[],6,0))/(VLOOKUP(B$44,Datos32[],9,0)-VLOOKUP($A47,Datos32[],9,0)),"")</f>
        <v/>
      </c>
      <c r="C47" s="33" t="str">
        <f>IF(AND($A47&lt;C$44,VLOOKUP(C$44,Datos32[],8,0)&lt;&gt;"",VLOOKUP($A47,Datos32[],8,0)&lt;&gt;""),(VLOOKUP(C$44,Datos32[],7,0)*VLOOKUP(C$44,Datos32[],9,0)-VLOOKUP($A47,Datos32[],7,0)*VLOOKUP($A47,Datos32[],9,0)-VLOOKUP(C$44,Datos32[],6,0)+VLOOKUP($A47,Datos32[],6,0))/(VLOOKUP(C$44,Datos32[],9,0)-VLOOKUP($A47,Datos32[],9,0)),"")</f>
        <v/>
      </c>
      <c r="D47" s="33" t="str">
        <f>IF(AND($A47&lt;D$44,VLOOKUP(D$44,Datos32[],8,0)&lt;&gt;"",VLOOKUP($A47,Datos32[],8,0)&lt;&gt;""),(VLOOKUP(D$44,Datos32[],7,0)*VLOOKUP(D$44,Datos32[],9,0)-VLOOKUP($A47,Datos32[],7,0)*VLOOKUP($A47,Datos32[],9,0)-VLOOKUP(D$44,Datos32[],6,0)+VLOOKUP($A47,Datos32[],6,0))/(VLOOKUP(D$44,Datos32[],9,0)-VLOOKUP($A47,Datos32[],9,0)),"")</f>
        <v/>
      </c>
      <c r="E47" s="33">
        <f>IF(AND($A47&lt;E$44,VLOOKUP(E$44,Datos32[],8,0)&lt;&gt;"",VLOOKUP($A47,Datos32[],8,0)&lt;&gt;""),(VLOOKUP(E$44,Datos32[],7,0)*VLOOKUP(E$44,Datos32[],9,0)-VLOOKUP($A47,Datos32[],7,0)*VLOOKUP($A47,Datos32[],9,0)-VLOOKUP(E$44,Datos32[],6,0)+VLOOKUP($A47,Datos32[],6,0))/(VLOOKUP(E$44,Datos32[],9,0)-VLOOKUP($A47,Datos32[],9,0)),"")</f>
        <v>986.02135203885007</v>
      </c>
      <c r="F47" s="33">
        <f>IF(AND($A47&lt;F$44,VLOOKUP(F$44,Datos32[],8,0)&lt;&gt;"",VLOOKUP($A47,Datos32[],8,0)&lt;&gt;""),(VLOOKUP(F$44,Datos32[],7,0)*VLOOKUP(F$44,Datos32[],9,0)-VLOOKUP($A47,Datos32[],7,0)*VLOOKUP($A47,Datos32[],9,0)-VLOOKUP(F$44,Datos32[],6,0)+VLOOKUP($A47,Datos32[],6,0))/(VLOOKUP(F$44,Datos32[],9,0)-VLOOKUP($A47,Datos32[],9,0)),"")</f>
        <v>986.31581450653982</v>
      </c>
      <c r="G47" s="33" t="str">
        <f>IF(AND($A47&lt;G$44,VLOOKUP(G$44,Datos32[],8,0)&lt;&gt;"",VLOOKUP($A47,Datos32[],8,0)&lt;&gt;""),(VLOOKUP(G$44,Datos32[],7,0)*VLOOKUP(G$44,Datos32[],9,0)-VLOOKUP($A47,Datos32[],7,0)*VLOOKUP($A47,Datos32[],9,0)-VLOOKUP(G$44,Datos32[],6,0)+VLOOKUP($A47,Datos32[],6,0))/(VLOOKUP(G$44,Datos32[],9,0)-VLOOKUP($A47,Datos32[],9,0)),"")</f>
        <v/>
      </c>
      <c r="H47" s="33" t="str">
        <f>IF(AND($A47&lt;H$44,VLOOKUP(H$44,Datos32[],8,0)&lt;&gt;"",VLOOKUP($A47,Datos32[],8,0)&lt;&gt;""),(VLOOKUP(H$44,Datos32[],7,0)*VLOOKUP(H$44,Datos32[],9,0)-VLOOKUP($A47,Datos32[],7,0)*VLOOKUP($A47,Datos32[],9,0)-VLOOKUP(H$44,Datos32[],6,0)+VLOOKUP($A47,Datos32[],6,0))/(VLOOKUP(H$44,Datos32[],9,0)-VLOOKUP($A47,Datos32[],9,0)),"")</f>
        <v/>
      </c>
      <c r="I47" s="33" t="str">
        <f>IF(AND($A47&lt;I$44,VLOOKUP(I$44,Datos32[],8,0)&lt;&gt;"",VLOOKUP($A47,Datos32[],8,0)&lt;&gt;""),(VLOOKUP(I$44,Datos32[],7,0)*VLOOKUP(I$44,Datos32[],9,0)-VLOOKUP($A47,Datos32[],7,0)*VLOOKUP($A47,Datos32[],9,0)-VLOOKUP(I$44,Datos32[],6,0)+VLOOKUP($A47,Datos32[],6,0))/(VLOOKUP(I$44,Datos32[],9,0)-VLOOKUP($A47,Datos32[],9,0)),"")</f>
        <v/>
      </c>
      <c r="J47" s="33" t="str">
        <f>IF(AND($A47&lt;J$44,VLOOKUP(J$44,Datos32[],8,0)&lt;&gt;"",VLOOKUP($A47,Datos32[],8,0)&lt;&gt;""),(VLOOKUP(J$44,Datos32[],7,0)*VLOOKUP(J$44,Datos32[],9,0)-VLOOKUP($A47,Datos32[],7,0)*VLOOKUP($A47,Datos32[],9,0)-VLOOKUP(J$44,Datos32[],6,0)+VLOOKUP($A47,Datos32[],6,0))/(VLOOKUP(J$44,Datos32[],9,0)-VLOOKUP($A47,Datos32[],9,0)),"")</f>
        <v/>
      </c>
      <c r="K47" s="33" t="str">
        <f>IF(AND($A47&lt;K$44,VLOOKUP(K$44,Datos32[],8,0)&lt;&gt;"",VLOOKUP($A47,Datos32[],8,0)&lt;&gt;""),(VLOOKUP(K$44,Datos32[],7,0)*VLOOKUP(K$44,Datos32[],9,0)-VLOOKUP($A47,Datos32[],7,0)*VLOOKUP($A47,Datos32[],9,0)-VLOOKUP(K$44,Datos32[],6,0)+VLOOKUP($A47,Datos32[],6,0))/(VLOOKUP(K$44,Datos32[],9,0)-VLOOKUP($A47,Datos32[],9,0)),"")</f>
        <v/>
      </c>
      <c r="L47" s="33" t="str">
        <f>IF(AND($A47&lt;L$44,VLOOKUP(L$44,Datos32[],8,0)&lt;&gt;"",VLOOKUP($A47,Datos32[],8,0)&lt;&gt;""),(VLOOKUP(L$44,Datos32[],7,0)*VLOOKUP(L$44,Datos32[],9,0)-VLOOKUP($A47,Datos32[],7,0)*VLOOKUP($A47,Datos32[],9,0)-VLOOKUP(L$44,Datos32[],6,0)+VLOOKUP($A47,Datos32[],6,0))/(VLOOKUP(L$44,Datos32[],9,0)-VLOOKUP($A47,Datos32[],9,0)),"")</f>
        <v/>
      </c>
      <c r="M47" s="33" t="str">
        <f>IF(AND($A47&lt;M$44,VLOOKUP(M$44,Datos32[],8,0)&lt;&gt;"",VLOOKUP($A47,Datos32[],8,0)&lt;&gt;""),(VLOOKUP(M$44,Datos32[],7,0)*VLOOKUP(M$44,Datos32[],9,0)-VLOOKUP($A47,Datos32[],7,0)*VLOOKUP($A47,Datos32[],9,0)-VLOOKUP(M$44,Datos32[],6,0)+VLOOKUP($A47,Datos32[],6,0))/(VLOOKUP(M$44,Datos32[],9,0)-VLOOKUP($A47,Datos32[],9,0)),"")</f>
        <v/>
      </c>
      <c r="N47" s="33" t="str">
        <f>IF(AND($A47&lt;N$44,VLOOKUP(N$44,Datos32[],8,0)&lt;&gt;"",VLOOKUP($A47,Datos32[],8,0)&lt;&gt;""),(VLOOKUP(N$44,Datos32[],7,0)*VLOOKUP(N$44,Datos32[],9,0)-VLOOKUP($A47,Datos32[],7,0)*VLOOKUP($A47,Datos32[],9,0)-VLOOKUP(N$44,Datos32[],6,0)+VLOOKUP($A47,Datos32[],6,0))/(VLOOKUP(N$44,Datos32[],9,0)-VLOOKUP($A47,Datos32[],9,0)),"")</f>
        <v/>
      </c>
      <c r="O47" s="33" t="str">
        <f>IF(AND($A47&lt;O$44,VLOOKUP(O$44,Datos32[],8,0)&lt;&gt;"",VLOOKUP($A47,Datos32[],8,0)&lt;&gt;""),(VLOOKUP(O$44,Datos32[],7,0)*VLOOKUP(O$44,Datos32[],9,0)-VLOOKUP($A47,Datos32[],7,0)*VLOOKUP($A47,Datos32[],9,0)-VLOOKUP(O$44,Datos32[],6,0)+VLOOKUP($A47,Datos32[],6,0))/(VLOOKUP(O$44,Datos32[],9,0)-VLOOKUP($A47,Datos32[],9,0)),"")</f>
        <v/>
      </c>
      <c r="P47" s="33" t="str">
        <f>IF(AND($A47&lt;P$44,VLOOKUP(P$44,Datos32[],8,0)&lt;&gt;"",VLOOKUP($A47,Datos32[],8,0)&lt;&gt;""),(VLOOKUP(P$44,Datos32[],7,0)*VLOOKUP(P$44,Datos32[],9,0)-VLOOKUP($A47,Datos32[],7,0)*VLOOKUP($A47,Datos32[],9,0)-VLOOKUP(P$44,Datos32[],6,0)+VLOOKUP($A47,Datos32[],6,0))/(VLOOKUP(P$44,Datos32[],9,0)-VLOOKUP($A47,Datos32[],9,0)),"")</f>
        <v/>
      </c>
      <c r="Q47" s="33" t="str">
        <f>IF(AND($A47&lt;Q$44,VLOOKUP(Q$44,Datos32[],8,0)&lt;&gt;"",VLOOKUP($A47,Datos32[],8,0)&lt;&gt;""),(VLOOKUP(Q$44,Datos32[],7,0)*VLOOKUP(Q$44,Datos32[],9,0)-VLOOKUP($A47,Datos32[],7,0)*VLOOKUP($A47,Datos32[],9,0)-VLOOKUP(Q$44,Datos32[],6,0)+VLOOKUP($A47,Datos32[],6,0))/(VLOOKUP(Q$44,Datos32[],9,0)-VLOOKUP($A47,Datos32[],9,0)),"")</f>
        <v/>
      </c>
      <c r="S47" s="9">
        <v>3</v>
      </c>
      <c r="T47" s="36" t="str">
        <f t="shared" si="17"/>
        <v/>
      </c>
      <c r="U47" s="37" t="str">
        <f t="shared" si="18"/>
        <v/>
      </c>
      <c r="V47" s="37" t="str">
        <f t="shared" si="19"/>
        <v/>
      </c>
      <c r="W47" s="37">
        <f t="shared" si="20"/>
        <v>986.02135203885007</v>
      </c>
      <c r="X47" s="37">
        <f t="shared" si="21"/>
        <v>986.31581450653982</v>
      </c>
      <c r="Y47" s="37" t="str">
        <f t="shared" si="22"/>
        <v/>
      </c>
      <c r="Z47" s="37" t="str">
        <f t="shared" si="23"/>
        <v/>
      </c>
      <c r="AA47" s="37" t="str">
        <f t="shared" si="24"/>
        <v/>
      </c>
      <c r="AB47" s="37" t="str">
        <f t="shared" si="25"/>
        <v/>
      </c>
      <c r="AC47" s="37" t="str">
        <f t="shared" si="26"/>
        <v/>
      </c>
      <c r="AD47" s="37" t="str">
        <f t="shared" si="27"/>
        <v/>
      </c>
      <c r="AE47" s="37" t="str">
        <f t="shared" si="28"/>
        <v/>
      </c>
      <c r="AF47" s="37" t="str">
        <f t="shared" si="29"/>
        <v/>
      </c>
      <c r="AG47" s="37" t="str">
        <f t="shared" si="30"/>
        <v/>
      </c>
      <c r="AH47" s="37" t="str">
        <f t="shared" si="31"/>
        <v/>
      </c>
      <c r="AI47" s="37" t="str">
        <f t="shared" si="32"/>
        <v/>
      </c>
    </row>
    <row r="48" spans="1:35" x14ac:dyDescent="0.25">
      <c r="A48" s="9">
        <v>4</v>
      </c>
      <c r="B48" s="32" t="str">
        <f>IF(AND($A48&lt;B$44,VLOOKUP(B$44,Datos32[],8,0)&lt;&gt;"",VLOOKUP($A48,Datos32[],8,0)&lt;&gt;""),(VLOOKUP(B$44,Datos32[],7,0)*VLOOKUP(B$44,Datos32[],9,0)-VLOOKUP($A48,Datos32[],7,0)*VLOOKUP($A48,Datos32[],9,0)-VLOOKUP(B$44,Datos32[],6,0)+VLOOKUP($A48,Datos32[],6,0))/(VLOOKUP(B$44,Datos32[],9,0)-VLOOKUP($A48,Datos32[],9,0)),"")</f>
        <v/>
      </c>
      <c r="C48" s="33" t="str">
        <f>IF(AND($A48&lt;C$44,VLOOKUP(C$44,Datos32[],8,0)&lt;&gt;"",VLOOKUP($A48,Datos32[],8,0)&lt;&gt;""),(VLOOKUP(C$44,Datos32[],7,0)*VLOOKUP(C$44,Datos32[],9,0)-VLOOKUP($A48,Datos32[],7,0)*VLOOKUP($A48,Datos32[],9,0)-VLOOKUP(C$44,Datos32[],6,0)+VLOOKUP($A48,Datos32[],6,0))/(VLOOKUP(C$44,Datos32[],9,0)-VLOOKUP($A48,Datos32[],9,0)),"")</f>
        <v/>
      </c>
      <c r="D48" s="33" t="str">
        <f>IF(AND($A48&lt;D$44,VLOOKUP(D$44,Datos32[],8,0)&lt;&gt;"",VLOOKUP($A48,Datos32[],8,0)&lt;&gt;""),(VLOOKUP(D$44,Datos32[],7,0)*VLOOKUP(D$44,Datos32[],9,0)-VLOOKUP($A48,Datos32[],7,0)*VLOOKUP($A48,Datos32[],9,0)-VLOOKUP(D$44,Datos32[],6,0)+VLOOKUP($A48,Datos32[],6,0))/(VLOOKUP(D$44,Datos32[],9,0)-VLOOKUP($A48,Datos32[],9,0)),"")</f>
        <v/>
      </c>
      <c r="E48" s="33" t="str">
        <f>IF(AND($A48&lt;E$44,VLOOKUP(E$44,Datos32[],8,0)&lt;&gt;"",VLOOKUP($A48,Datos32[],8,0)&lt;&gt;""),(VLOOKUP(E$44,Datos32[],7,0)*VLOOKUP(E$44,Datos32[],9,0)-VLOOKUP($A48,Datos32[],7,0)*VLOOKUP($A48,Datos32[],9,0)-VLOOKUP(E$44,Datos32[],6,0)+VLOOKUP($A48,Datos32[],6,0))/(VLOOKUP(E$44,Datos32[],9,0)-VLOOKUP($A48,Datos32[],9,0)),"")</f>
        <v/>
      </c>
      <c r="F48" s="33">
        <f>IF(AND($A48&lt;F$44,VLOOKUP(F$44,Datos32[],8,0)&lt;&gt;"",VLOOKUP($A48,Datos32[],8,0)&lt;&gt;""),(VLOOKUP(F$44,Datos32[],7,0)*VLOOKUP(F$44,Datos32[],9,0)-VLOOKUP($A48,Datos32[],7,0)*VLOOKUP($A48,Datos32[],9,0)-VLOOKUP(F$44,Datos32[],6,0)+VLOOKUP($A48,Datos32[],6,0))/(VLOOKUP(F$44,Datos32[],9,0)-VLOOKUP($A48,Datos32[],9,0)),"")</f>
        <v>987.45677793639709</v>
      </c>
      <c r="G48" s="33" t="str">
        <f>IF(AND($A48&lt;G$44,VLOOKUP(G$44,Datos32[],8,0)&lt;&gt;"",VLOOKUP($A48,Datos32[],8,0)&lt;&gt;""),(VLOOKUP(G$44,Datos32[],7,0)*VLOOKUP(G$44,Datos32[],9,0)-VLOOKUP($A48,Datos32[],7,0)*VLOOKUP($A48,Datos32[],9,0)-VLOOKUP(G$44,Datos32[],6,0)+VLOOKUP($A48,Datos32[],6,0))/(VLOOKUP(G$44,Datos32[],9,0)-VLOOKUP($A48,Datos32[],9,0)),"")</f>
        <v/>
      </c>
      <c r="H48" s="33" t="str">
        <f>IF(AND($A48&lt;H$44,VLOOKUP(H$44,Datos32[],8,0)&lt;&gt;"",VLOOKUP($A48,Datos32[],8,0)&lt;&gt;""),(VLOOKUP(H$44,Datos32[],7,0)*VLOOKUP(H$44,Datos32[],9,0)-VLOOKUP($A48,Datos32[],7,0)*VLOOKUP($A48,Datos32[],9,0)-VLOOKUP(H$44,Datos32[],6,0)+VLOOKUP($A48,Datos32[],6,0))/(VLOOKUP(H$44,Datos32[],9,0)-VLOOKUP($A48,Datos32[],9,0)),"")</f>
        <v/>
      </c>
      <c r="I48" s="33" t="str">
        <f>IF(AND($A48&lt;I$44,VLOOKUP(I$44,Datos32[],8,0)&lt;&gt;"",VLOOKUP($A48,Datos32[],8,0)&lt;&gt;""),(VLOOKUP(I$44,Datos32[],7,0)*VLOOKUP(I$44,Datos32[],9,0)-VLOOKUP($A48,Datos32[],7,0)*VLOOKUP($A48,Datos32[],9,0)-VLOOKUP(I$44,Datos32[],6,0)+VLOOKUP($A48,Datos32[],6,0))/(VLOOKUP(I$44,Datos32[],9,0)-VLOOKUP($A48,Datos32[],9,0)),"")</f>
        <v/>
      </c>
      <c r="J48" s="33" t="str">
        <f>IF(AND($A48&lt;J$44,VLOOKUP(J$44,Datos32[],8,0)&lt;&gt;"",VLOOKUP($A48,Datos32[],8,0)&lt;&gt;""),(VLOOKUP(J$44,Datos32[],7,0)*VLOOKUP(J$44,Datos32[],9,0)-VLOOKUP($A48,Datos32[],7,0)*VLOOKUP($A48,Datos32[],9,0)-VLOOKUP(J$44,Datos32[],6,0)+VLOOKUP($A48,Datos32[],6,0))/(VLOOKUP(J$44,Datos32[],9,0)-VLOOKUP($A48,Datos32[],9,0)),"")</f>
        <v/>
      </c>
      <c r="K48" s="33" t="str">
        <f>IF(AND($A48&lt;K$44,VLOOKUP(K$44,Datos32[],8,0)&lt;&gt;"",VLOOKUP($A48,Datos32[],8,0)&lt;&gt;""),(VLOOKUP(K$44,Datos32[],7,0)*VLOOKUP(K$44,Datos32[],9,0)-VLOOKUP($A48,Datos32[],7,0)*VLOOKUP($A48,Datos32[],9,0)-VLOOKUP(K$44,Datos32[],6,0)+VLOOKUP($A48,Datos32[],6,0))/(VLOOKUP(K$44,Datos32[],9,0)-VLOOKUP($A48,Datos32[],9,0)),"")</f>
        <v/>
      </c>
      <c r="L48" s="33" t="str">
        <f>IF(AND($A48&lt;L$44,VLOOKUP(L$44,Datos32[],8,0)&lt;&gt;"",VLOOKUP($A48,Datos32[],8,0)&lt;&gt;""),(VLOOKUP(L$44,Datos32[],7,0)*VLOOKUP(L$44,Datos32[],9,0)-VLOOKUP($A48,Datos32[],7,0)*VLOOKUP($A48,Datos32[],9,0)-VLOOKUP(L$44,Datos32[],6,0)+VLOOKUP($A48,Datos32[],6,0))/(VLOOKUP(L$44,Datos32[],9,0)-VLOOKUP($A48,Datos32[],9,0)),"")</f>
        <v/>
      </c>
      <c r="M48" s="33" t="str">
        <f>IF(AND($A48&lt;M$44,VLOOKUP(M$44,Datos32[],8,0)&lt;&gt;"",VLOOKUP($A48,Datos32[],8,0)&lt;&gt;""),(VLOOKUP(M$44,Datos32[],7,0)*VLOOKUP(M$44,Datos32[],9,0)-VLOOKUP($A48,Datos32[],7,0)*VLOOKUP($A48,Datos32[],9,0)-VLOOKUP(M$44,Datos32[],6,0)+VLOOKUP($A48,Datos32[],6,0))/(VLOOKUP(M$44,Datos32[],9,0)-VLOOKUP($A48,Datos32[],9,0)),"")</f>
        <v/>
      </c>
      <c r="N48" s="33" t="str">
        <f>IF(AND($A48&lt;N$44,VLOOKUP(N$44,Datos32[],8,0)&lt;&gt;"",VLOOKUP($A48,Datos32[],8,0)&lt;&gt;""),(VLOOKUP(N$44,Datos32[],7,0)*VLOOKUP(N$44,Datos32[],9,0)-VLOOKUP($A48,Datos32[],7,0)*VLOOKUP($A48,Datos32[],9,0)-VLOOKUP(N$44,Datos32[],6,0)+VLOOKUP($A48,Datos32[],6,0))/(VLOOKUP(N$44,Datos32[],9,0)-VLOOKUP($A48,Datos32[],9,0)),"")</f>
        <v/>
      </c>
      <c r="O48" s="33" t="str">
        <f>IF(AND($A48&lt;O$44,VLOOKUP(O$44,Datos32[],8,0)&lt;&gt;"",VLOOKUP($A48,Datos32[],8,0)&lt;&gt;""),(VLOOKUP(O$44,Datos32[],7,0)*VLOOKUP(O$44,Datos32[],9,0)-VLOOKUP($A48,Datos32[],7,0)*VLOOKUP($A48,Datos32[],9,0)-VLOOKUP(O$44,Datos32[],6,0)+VLOOKUP($A48,Datos32[],6,0))/(VLOOKUP(O$44,Datos32[],9,0)-VLOOKUP($A48,Datos32[],9,0)),"")</f>
        <v/>
      </c>
      <c r="P48" s="33" t="str">
        <f>IF(AND($A48&lt;P$44,VLOOKUP(P$44,Datos32[],8,0)&lt;&gt;"",VLOOKUP($A48,Datos32[],8,0)&lt;&gt;""),(VLOOKUP(P$44,Datos32[],7,0)*VLOOKUP(P$44,Datos32[],9,0)-VLOOKUP($A48,Datos32[],7,0)*VLOOKUP($A48,Datos32[],9,0)-VLOOKUP(P$44,Datos32[],6,0)+VLOOKUP($A48,Datos32[],6,0))/(VLOOKUP(P$44,Datos32[],9,0)-VLOOKUP($A48,Datos32[],9,0)),"")</f>
        <v/>
      </c>
      <c r="Q48" s="33" t="str">
        <f>IF(AND($A48&lt;Q$44,VLOOKUP(Q$44,Datos32[],8,0)&lt;&gt;"",VLOOKUP($A48,Datos32[],8,0)&lt;&gt;""),(VLOOKUP(Q$44,Datos32[],7,0)*VLOOKUP(Q$44,Datos32[],9,0)-VLOOKUP($A48,Datos32[],7,0)*VLOOKUP($A48,Datos32[],9,0)-VLOOKUP(Q$44,Datos32[],6,0)+VLOOKUP($A48,Datos32[],6,0))/(VLOOKUP(Q$44,Datos32[],9,0)-VLOOKUP($A48,Datos32[],9,0)),"")</f>
        <v/>
      </c>
      <c r="S48" s="9">
        <v>4</v>
      </c>
      <c r="T48" s="36" t="str">
        <f t="shared" si="17"/>
        <v/>
      </c>
      <c r="U48" s="37" t="str">
        <f t="shared" si="18"/>
        <v/>
      </c>
      <c r="V48" s="37" t="str">
        <f t="shared" si="19"/>
        <v/>
      </c>
      <c r="W48" s="37" t="str">
        <f t="shared" si="20"/>
        <v/>
      </c>
      <c r="X48" s="37" t="str">
        <f t="shared" si="21"/>
        <v/>
      </c>
      <c r="Y48" s="37" t="str">
        <f t="shared" si="22"/>
        <v/>
      </c>
      <c r="Z48" s="37" t="str">
        <f t="shared" si="23"/>
        <v/>
      </c>
      <c r="AA48" s="37" t="str">
        <f t="shared" si="24"/>
        <v/>
      </c>
      <c r="AB48" s="37" t="str">
        <f t="shared" si="25"/>
        <v/>
      </c>
      <c r="AC48" s="37" t="str">
        <f t="shared" si="26"/>
        <v/>
      </c>
      <c r="AD48" s="37" t="str">
        <f t="shared" si="27"/>
        <v/>
      </c>
      <c r="AE48" s="37" t="str">
        <f t="shared" si="28"/>
        <v/>
      </c>
      <c r="AF48" s="37" t="str">
        <f t="shared" si="29"/>
        <v/>
      </c>
      <c r="AG48" s="37" t="str">
        <f t="shared" si="30"/>
        <v/>
      </c>
      <c r="AH48" s="37" t="str">
        <f t="shared" si="31"/>
        <v/>
      </c>
      <c r="AI48" s="37" t="str">
        <f t="shared" si="32"/>
        <v/>
      </c>
    </row>
    <row r="49" spans="1:35" x14ac:dyDescent="0.25">
      <c r="A49" s="9">
        <v>5</v>
      </c>
      <c r="B49" s="32" t="str">
        <f>IF(AND($A49&lt;B$44,VLOOKUP(B$44,Datos32[],8,0)&lt;&gt;"",VLOOKUP($A49,Datos32[],8,0)&lt;&gt;""),(VLOOKUP(B$44,Datos32[],7,0)*VLOOKUP(B$44,Datos32[],9,0)-VLOOKUP($A49,Datos32[],7,0)*VLOOKUP($A49,Datos32[],9,0)-VLOOKUP(B$44,Datos32[],6,0)+VLOOKUP($A49,Datos32[],6,0))/(VLOOKUP(B$44,Datos32[],9,0)-VLOOKUP($A49,Datos32[],9,0)),"")</f>
        <v/>
      </c>
      <c r="C49" s="33" t="str">
        <f>IF(AND($A49&lt;C$44,VLOOKUP(C$44,Datos32[],8,0)&lt;&gt;"",VLOOKUP($A49,Datos32[],8,0)&lt;&gt;""),(VLOOKUP(C$44,Datos32[],7,0)*VLOOKUP(C$44,Datos32[],9,0)-VLOOKUP($A49,Datos32[],7,0)*VLOOKUP($A49,Datos32[],9,0)-VLOOKUP(C$44,Datos32[],6,0)+VLOOKUP($A49,Datos32[],6,0))/(VLOOKUP(C$44,Datos32[],9,0)-VLOOKUP($A49,Datos32[],9,0)),"")</f>
        <v/>
      </c>
      <c r="D49" s="33" t="str">
        <f>IF(AND($A49&lt;D$44,VLOOKUP(D$44,Datos32[],8,0)&lt;&gt;"",VLOOKUP($A49,Datos32[],8,0)&lt;&gt;""),(VLOOKUP(D$44,Datos32[],7,0)*VLOOKUP(D$44,Datos32[],9,0)-VLOOKUP($A49,Datos32[],7,0)*VLOOKUP($A49,Datos32[],9,0)-VLOOKUP(D$44,Datos32[],6,0)+VLOOKUP($A49,Datos32[],6,0))/(VLOOKUP(D$44,Datos32[],9,0)-VLOOKUP($A49,Datos32[],9,0)),"")</f>
        <v/>
      </c>
      <c r="E49" s="33" t="str">
        <f>IF(AND($A49&lt;E$44,VLOOKUP(E$44,Datos32[],8,0)&lt;&gt;"",VLOOKUP($A49,Datos32[],8,0)&lt;&gt;""),(VLOOKUP(E$44,Datos32[],7,0)*VLOOKUP(E$44,Datos32[],9,0)-VLOOKUP($A49,Datos32[],7,0)*VLOOKUP($A49,Datos32[],9,0)-VLOOKUP(E$44,Datos32[],6,0)+VLOOKUP($A49,Datos32[],6,0))/(VLOOKUP(E$44,Datos32[],9,0)-VLOOKUP($A49,Datos32[],9,0)),"")</f>
        <v/>
      </c>
      <c r="F49" s="33" t="str">
        <f>IF(AND($A49&lt;F$44,VLOOKUP(F$44,Datos32[],8,0)&lt;&gt;"",VLOOKUP($A49,Datos32[],8,0)&lt;&gt;""),(VLOOKUP(F$44,Datos32[],7,0)*VLOOKUP(F$44,Datos32[],9,0)-VLOOKUP($A49,Datos32[],7,0)*VLOOKUP($A49,Datos32[],9,0)-VLOOKUP(F$44,Datos32[],6,0)+VLOOKUP($A49,Datos32[],6,0))/(VLOOKUP(F$44,Datos32[],9,0)-VLOOKUP($A49,Datos32[],9,0)),"")</f>
        <v/>
      </c>
      <c r="G49" s="33" t="str">
        <f>IF(AND($A49&lt;G$44,VLOOKUP(G$44,Datos32[],8,0)&lt;&gt;"",VLOOKUP($A49,Datos32[],8,0)&lt;&gt;""),(VLOOKUP(G$44,Datos32[],7,0)*VLOOKUP(G$44,Datos32[],9,0)-VLOOKUP($A49,Datos32[],7,0)*VLOOKUP($A49,Datos32[],9,0)-VLOOKUP(G$44,Datos32[],6,0)+VLOOKUP($A49,Datos32[],6,0))/(VLOOKUP(G$44,Datos32[],9,0)-VLOOKUP($A49,Datos32[],9,0)),"")</f>
        <v/>
      </c>
      <c r="H49" s="33" t="str">
        <f>IF(AND($A49&lt;H$44,VLOOKUP(H$44,Datos32[],8,0)&lt;&gt;"",VLOOKUP($A49,Datos32[],8,0)&lt;&gt;""),(VLOOKUP(H$44,Datos32[],7,0)*VLOOKUP(H$44,Datos32[],9,0)-VLOOKUP($A49,Datos32[],7,0)*VLOOKUP($A49,Datos32[],9,0)-VLOOKUP(H$44,Datos32[],6,0)+VLOOKUP($A49,Datos32[],6,0))/(VLOOKUP(H$44,Datos32[],9,0)-VLOOKUP($A49,Datos32[],9,0)),"")</f>
        <v/>
      </c>
      <c r="I49" s="33" t="str">
        <f>IF(AND($A49&lt;I$44,VLOOKUP(I$44,Datos32[],8,0)&lt;&gt;"",VLOOKUP($A49,Datos32[],8,0)&lt;&gt;""),(VLOOKUP(I$44,Datos32[],7,0)*VLOOKUP(I$44,Datos32[],9,0)-VLOOKUP($A49,Datos32[],7,0)*VLOOKUP($A49,Datos32[],9,0)-VLOOKUP(I$44,Datos32[],6,0)+VLOOKUP($A49,Datos32[],6,0))/(VLOOKUP(I$44,Datos32[],9,0)-VLOOKUP($A49,Datos32[],9,0)),"")</f>
        <v/>
      </c>
      <c r="J49" s="33" t="str">
        <f>IF(AND($A49&lt;J$44,VLOOKUP(J$44,Datos32[],8,0)&lt;&gt;"",VLOOKUP($A49,Datos32[],8,0)&lt;&gt;""),(VLOOKUP(J$44,Datos32[],7,0)*VLOOKUP(J$44,Datos32[],9,0)-VLOOKUP($A49,Datos32[],7,0)*VLOOKUP($A49,Datos32[],9,0)-VLOOKUP(J$44,Datos32[],6,0)+VLOOKUP($A49,Datos32[],6,0))/(VLOOKUP(J$44,Datos32[],9,0)-VLOOKUP($A49,Datos32[],9,0)),"")</f>
        <v/>
      </c>
      <c r="K49" s="33" t="str">
        <f>IF(AND($A49&lt;K$44,VLOOKUP(K$44,Datos32[],8,0)&lt;&gt;"",VLOOKUP($A49,Datos32[],8,0)&lt;&gt;""),(VLOOKUP(K$44,Datos32[],7,0)*VLOOKUP(K$44,Datos32[],9,0)-VLOOKUP($A49,Datos32[],7,0)*VLOOKUP($A49,Datos32[],9,0)-VLOOKUP(K$44,Datos32[],6,0)+VLOOKUP($A49,Datos32[],6,0))/(VLOOKUP(K$44,Datos32[],9,0)-VLOOKUP($A49,Datos32[],9,0)),"")</f>
        <v/>
      </c>
      <c r="L49" s="33" t="str">
        <f>IF(AND($A49&lt;L$44,VLOOKUP(L$44,Datos32[],8,0)&lt;&gt;"",VLOOKUP($A49,Datos32[],8,0)&lt;&gt;""),(VLOOKUP(L$44,Datos32[],7,0)*VLOOKUP(L$44,Datos32[],9,0)-VLOOKUP($A49,Datos32[],7,0)*VLOOKUP($A49,Datos32[],9,0)-VLOOKUP(L$44,Datos32[],6,0)+VLOOKUP($A49,Datos32[],6,0))/(VLOOKUP(L$44,Datos32[],9,0)-VLOOKUP($A49,Datos32[],9,0)),"")</f>
        <v/>
      </c>
      <c r="M49" s="33" t="str">
        <f>IF(AND($A49&lt;M$44,VLOOKUP(M$44,Datos32[],8,0)&lt;&gt;"",VLOOKUP($A49,Datos32[],8,0)&lt;&gt;""),(VLOOKUP(M$44,Datos32[],7,0)*VLOOKUP(M$44,Datos32[],9,0)-VLOOKUP($A49,Datos32[],7,0)*VLOOKUP($A49,Datos32[],9,0)-VLOOKUP(M$44,Datos32[],6,0)+VLOOKUP($A49,Datos32[],6,0))/(VLOOKUP(M$44,Datos32[],9,0)-VLOOKUP($A49,Datos32[],9,0)),"")</f>
        <v/>
      </c>
      <c r="N49" s="33" t="str">
        <f>IF(AND($A49&lt;N$44,VLOOKUP(N$44,Datos32[],8,0)&lt;&gt;"",VLOOKUP($A49,Datos32[],8,0)&lt;&gt;""),(VLOOKUP(N$44,Datos32[],7,0)*VLOOKUP(N$44,Datos32[],9,0)-VLOOKUP($A49,Datos32[],7,0)*VLOOKUP($A49,Datos32[],9,0)-VLOOKUP(N$44,Datos32[],6,0)+VLOOKUP($A49,Datos32[],6,0))/(VLOOKUP(N$44,Datos32[],9,0)-VLOOKUP($A49,Datos32[],9,0)),"")</f>
        <v/>
      </c>
      <c r="O49" s="33" t="str">
        <f>IF(AND($A49&lt;O$44,VLOOKUP(O$44,Datos32[],8,0)&lt;&gt;"",VLOOKUP($A49,Datos32[],8,0)&lt;&gt;""),(VLOOKUP(O$44,Datos32[],7,0)*VLOOKUP(O$44,Datos32[],9,0)-VLOOKUP($A49,Datos32[],7,0)*VLOOKUP($A49,Datos32[],9,0)-VLOOKUP(O$44,Datos32[],6,0)+VLOOKUP($A49,Datos32[],6,0))/(VLOOKUP(O$44,Datos32[],9,0)-VLOOKUP($A49,Datos32[],9,0)),"")</f>
        <v/>
      </c>
      <c r="P49" s="33" t="str">
        <f>IF(AND($A49&lt;P$44,VLOOKUP(P$44,Datos32[],8,0)&lt;&gt;"",VLOOKUP($A49,Datos32[],8,0)&lt;&gt;""),(VLOOKUP(P$44,Datos32[],7,0)*VLOOKUP(P$44,Datos32[],9,0)-VLOOKUP($A49,Datos32[],7,0)*VLOOKUP($A49,Datos32[],9,0)-VLOOKUP(P$44,Datos32[],6,0)+VLOOKUP($A49,Datos32[],6,0))/(VLOOKUP(P$44,Datos32[],9,0)-VLOOKUP($A49,Datos32[],9,0)),"")</f>
        <v/>
      </c>
      <c r="Q49" s="33" t="str">
        <f>IF(AND($A49&lt;Q$44,VLOOKUP(Q$44,Datos32[],8,0)&lt;&gt;"",VLOOKUP($A49,Datos32[],8,0)&lt;&gt;""),(VLOOKUP(Q$44,Datos32[],7,0)*VLOOKUP(Q$44,Datos32[],9,0)-VLOOKUP($A49,Datos32[],7,0)*VLOOKUP($A49,Datos32[],9,0)-VLOOKUP(Q$44,Datos32[],6,0)+VLOOKUP($A49,Datos32[],6,0))/(VLOOKUP(Q$44,Datos32[],9,0)-VLOOKUP($A49,Datos32[],9,0)),"")</f>
        <v/>
      </c>
      <c r="S49" s="9">
        <v>5</v>
      </c>
      <c r="T49" s="36" t="str">
        <f t="shared" si="17"/>
        <v/>
      </c>
      <c r="U49" s="37" t="str">
        <f t="shared" si="18"/>
        <v/>
      </c>
      <c r="V49" s="37" t="str">
        <f t="shared" si="19"/>
        <v/>
      </c>
      <c r="W49" s="37" t="str">
        <f t="shared" si="20"/>
        <v/>
      </c>
      <c r="X49" s="37" t="str">
        <f t="shared" si="21"/>
        <v/>
      </c>
      <c r="Y49" s="37" t="str">
        <f t="shared" si="22"/>
        <v/>
      </c>
      <c r="Z49" s="37" t="str">
        <f t="shared" si="23"/>
        <v/>
      </c>
      <c r="AA49" s="37" t="str">
        <f t="shared" si="24"/>
        <v/>
      </c>
      <c r="AB49" s="37" t="str">
        <f t="shared" si="25"/>
        <v/>
      </c>
      <c r="AC49" s="37" t="str">
        <f t="shared" si="26"/>
        <v/>
      </c>
      <c r="AD49" s="37" t="str">
        <f t="shared" si="27"/>
        <v/>
      </c>
      <c r="AE49" s="37" t="str">
        <f t="shared" si="28"/>
        <v/>
      </c>
      <c r="AF49" s="37" t="str">
        <f t="shared" si="29"/>
        <v/>
      </c>
      <c r="AG49" s="37" t="str">
        <f t="shared" si="30"/>
        <v/>
      </c>
      <c r="AH49" s="37" t="str">
        <f t="shared" si="31"/>
        <v/>
      </c>
      <c r="AI49" s="37" t="str">
        <f t="shared" si="32"/>
        <v/>
      </c>
    </row>
    <row r="50" spans="1:35" x14ac:dyDescent="0.25">
      <c r="A50" s="9">
        <v>6</v>
      </c>
      <c r="B50" s="32" t="str">
        <f>IF(AND($A50&lt;B$44,VLOOKUP(B$44,Datos32[],8,0)&lt;&gt;"",VLOOKUP($A50,Datos32[],8,0)&lt;&gt;""),(VLOOKUP(B$44,Datos32[],7,0)*VLOOKUP(B$44,Datos32[],9,0)-VLOOKUP($A50,Datos32[],7,0)*VLOOKUP($A50,Datos32[],9,0)-VLOOKUP(B$44,Datos32[],6,0)+VLOOKUP($A50,Datos32[],6,0))/(VLOOKUP(B$44,Datos32[],9,0)-VLOOKUP($A50,Datos32[],9,0)),"")</f>
        <v/>
      </c>
      <c r="C50" s="33" t="str">
        <f>IF(AND($A50&lt;C$44,VLOOKUP(C$44,Datos32[],8,0)&lt;&gt;"",VLOOKUP($A50,Datos32[],8,0)&lt;&gt;""),(VLOOKUP(C$44,Datos32[],7,0)*VLOOKUP(C$44,Datos32[],9,0)-VLOOKUP($A50,Datos32[],7,0)*VLOOKUP($A50,Datos32[],9,0)-VLOOKUP(C$44,Datos32[],6,0)+VLOOKUP($A50,Datos32[],6,0))/(VLOOKUP(C$44,Datos32[],9,0)-VLOOKUP($A50,Datos32[],9,0)),"")</f>
        <v/>
      </c>
      <c r="D50" s="33" t="str">
        <f>IF(AND($A50&lt;D$44,VLOOKUP(D$44,Datos32[],8,0)&lt;&gt;"",VLOOKUP($A50,Datos32[],8,0)&lt;&gt;""),(VLOOKUP(D$44,Datos32[],7,0)*VLOOKUP(D$44,Datos32[],9,0)-VLOOKUP($A50,Datos32[],7,0)*VLOOKUP($A50,Datos32[],9,0)-VLOOKUP(D$44,Datos32[],6,0)+VLOOKUP($A50,Datos32[],6,0))/(VLOOKUP(D$44,Datos32[],9,0)-VLOOKUP($A50,Datos32[],9,0)),"")</f>
        <v/>
      </c>
      <c r="E50" s="33" t="str">
        <f>IF(AND($A50&lt;E$44,VLOOKUP(E$44,Datos32[],8,0)&lt;&gt;"",VLOOKUP($A50,Datos32[],8,0)&lt;&gt;""),(VLOOKUP(E$44,Datos32[],7,0)*VLOOKUP(E$44,Datos32[],9,0)-VLOOKUP($A50,Datos32[],7,0)*VLOOKUP($A50,Datos32[],9,0)-VLOOKUP(E$44,Datos32[],6,0)+VLOOKUP($A50,Datos32[],6,0))/(VLOOKUP(E$44,Datos32[],9,0)-VLOOKUP($A50,Datos32[],9,0)),"")</f>
        <v/>
      </c>
      <c r="F50" s="33" t="str">
        <f>IF(AND($A50&lt;F$44,VLOOKUP(F$44,Datos32[],8,0)&lt;&gt;"",VLOOKUP($A50,Datos32[],8,0)&lt;&gt;""),(VLOOKUP(F$44,Datos32[],7,0)*VLOOKUP(F$44,Datos32[],9,0)-VLOOKUP($A50,Datos32[],7,0)*VLOOKUP($A50,Datos32[],9,0)-VLOOKUP(F$44,Datos32[],6,0)+VLOOKUP($A50,Datos32[],6,0))/(VLOOKUP(F$44,Datos32[],9,0)-VLOOKUP($A50,Datos32[],9,0)),"")</f>
        <v/>
      </c>
      <c r="G50" s="33" t="str">
        <f>IF(AND($A50&lt;G$44,VLOOKUP(G$44,Datos32[],8,0)&lt;&gt;"",VLOOKUP($A50,Datos32[],8,0)&lt;&gt;""),(VLOOKUP(G$44,Datos32[],7,0)*VLOOKUP(G$44,Datos32[],9,0)-VLOOKUP($A50,Datos32[],7,0)*VLOOKUP($A50,Datos32[],9,0)-VLOOKUP(G$44,Datos32[],6,0)+VLOOKUP($A50,Datos32[],6,0))/(VLOOKUP(G$44,Datos32[],9,0)-VLOOKUP($A50,Datos32[],9,0)),"")</f>
        <v/>
      </c>
      <c r="H50" s="33" t="str">
        <f>IF(AND($A50&lt;H$44,VLOOKUP(H$44,Datos32[],8,0)&lt;&gt;"",VLOOKUP($A50,Datos32[],8,0)&lt;&gt;""),(VLOOKUP(H$44,Datos32[],7,0)*VLOOKUP(H$44,Datos32[],9,0)-VLOOKUP($A50,Datos32[],7,0)*VLOOKUP($A50,Datos32[],9,0)-VLOOKUP(H$44,Datos32[],6,0)+VLOOKUP($A50,Datos32[],6,0))/(VLOOKUP(H$44,Datos32[],9,0)-VLOOKUP($A50,Datos32[],9,0)),"")</f>
        <v/>
      </c>
      <c r="I50" s="33" t="str">
        <f>IF(AND($A50&lt;I$44,VLOOKUP(I$44,Datos32[],8,0)&lt;&gt;"",VLOOKUP($A50,Datos32[],8,0)&lt;&gt;""),(VLOOKUP(I$44,Datos32[],7,0)*VLOOKUP(I$44,Datos32[],9,0)-VLOOKUP($A50,Datos32[],7,0)*VLOOKUP($A50,Datos32[],9,0)-VLOOKUP(I$44,Datos32[],6,0)+VLOOKUP($A50,Datos32[],6,0))/(VLOOKUP(I$44,Datos32[],9,0)-VLOOKUP($A50,Datos32[],9,0)),"")</f>
        <v/>
      </c>
      <c r="J50" s="33" t="str">
        <f>IF(AND($A50&lt;J$44,VLOOKUP(J$44,Datos32[],8,0)&lt;&gt;"",VLOOKUP($A50,Datos32[],8,0)&lt;&gt;""),(VLOOKUP(J$44,Datos32[],7,0)*VLOOKUP(J$44,Datos32[],9,0)-VLOOKUP($A50,Datos32[],7,0)*VLOOKUP($A50,Datos32[],9,0)-VLOOKUP(J$44,Datos32[],6,0)+VLOOKUP($A50,Datos32[],6,0))/(VLOOKUP(J$44,Datos32[],9,0)-VLOOKUP($A50,Datos32[],9,0)),"")</f>
        <v/>
      </c>
      <c r="K50" s="33" t="str">
        <f>IF(AND($A50&lt;K$44,VLOOKUP(K$44,Datos32[],8,0)&lt;&gt;"",VLOOKUP($A50,Datos32[],8,0)&lt;&gt;""),(VLOOKUP(K$44,Datos32[],7,0)*VLOOKUP(K$44,Datos32[],9,0)-VLOOKUP($A50,Datos32[],7,0)*VLOOKUP($A50,Datos32[],9,0)-VLOOKUP(K$44,Datos32[],6,0)+VLOOKUP($A50,Datos32[],6,0))/(VLOOKUP(K$44,Datos32[],9,0)-VLOOKUP($A50,Datos32[],9,0)),"")</f>
        <v/>
      </c>
      <c r="L50" s="33" t="str">
        <f>IF(AND($A50&lt;L$44,VLOOKUP(L$44,Datos32[],8,0)&lt;&gt;"",VLOOKUP($A50,Datos32[],8,0)&lt;&gt;""),(VLOOKUP(L$44,Datos32[],7,0)*VLOOKUP(L$44,Datos32[],9,0)-VLOOKUP($A50,Datos32[],7,0)*VLOOKUP($A50,Datos32[],9,0)-VLOOKUP(L$44,Datos32[],6,0)+VLOOKUP($A50,Datos32[],6,0))/(VLOOKUP(L$44,Datos32[],9,0)-VLOOKUP($A50,Datos32[],9,0)),"")</f>
        <v/>
      </c>
      <c r="M50" s="33" t="str">
        <f>IF(AND($A50&lt;M$44,VLOOKUP(M$44,Datos32[],8,0)&lt;&gt;"",VLOOKUP($A50,Datos32[],8,0)&lt;&gt;""),(VLOOKUP(M$44,Datos32[],7,0)*VLOOKUP(M$44,Datos32[],9,0)-VLOOKUP($A50,Datos32[],7,0)*VLOOKUP($A50,Datos32[],9,0)-VLOOKUP(M$44,Datos32[],6,0)+VLOOKUP($A50,Datos32[],6,0))/(VLOOKUP(M$44,Datos32[],9,0)-VLOOKUP($A50,Datos32[],9,0)),"")</f>
        <v/>
      </c>
      <c r="N50" s="33" t="str">
        <f>IF(AND($A50&lt;N$44,VLOOKUP(N$44,Datos32[],8,0)&lt;&gt;"",VLOOKUP($A50,Datos32[],8,0)&lt;&gt;""),(VLOOKUP(N$44,Datos32[],7,0)*VLOOKUP(N$44,Datos32[],9,0)-VLOOKUP($A50,Datos32[],7,0)*VLOOKUP($A50,Datos32[],9,0)-VLOOKUP(N$44,Datos32[],6,0)+VLOOKUP($A50,Datos32[],6,0))/(VLOOKUP(N$44,Datos32[],9,0)-VLOOKUP($A50,Datos32[],9,0)),"")</f>
        <v/>
      </c>
      <c r="O50" s="33" t="str">
        <f>IF(AND($A50&lt;O$44,VLOOKUP(O$44,Datos32[],8,0)&lt;&gt;"",VLOOKUP($A50,Datos32[],8,0)&lt;&gt;""),(VLOOKUP(O$44,Datos32[],7,0)*VLOOKUP(O$44,Datos32[],9,0)-VLOOKUP($A50,Datos32[],7,0)*VLOOKUP($A50,Datos32[],9,0)-VLOOKUP(O$44,Datos32[],6,0)+VLOOKUP($A50,Datos32[],6,0))/(VLOOKUP(O$44,Datos32[],9,0)-VLOOKUP($A50,Datos32[],9,0)),"")</f>
        <v/>
      </c>
      <c r="P50" s="33" t="str">
        <f>IF(AND($A50&lt;P$44,VLOOKUP(P$44,Datos32[],8,0)&lt;&gt;"",VLOOKUP($A50,Datos32[],8,0)&lt;&gt;""),(VLOOKUP(P$44,Datos32[],7,0)*VLOOKUP(P$44,Datos32[],9,0)-VLOOKUP($A50,Datos32[],7,0)*VLOOKUP($A50,Datos32[],9,0)-VLOOKUP(P$44,Datos32[],6,0)+VLOOKUP($A50,Datos32[],6,0))/(VLOOKUP(P$44,Datos32[],9,0)-VLOOKUP($A50,Datos32[],9,0)),"")</f>
        <v/>
      </c>
      <c r="Q50" s="33" t="str">
        <f>IF(AND($A50&lt;Q$44,VLOOKUP(Q$44,Datos32[],8,0)&lt;&gt;"",VLOOKUP($A50,Datos32[],8,0)&lt;&gt;""),(VLOOKUP(Q$44,Datos32[],7,0)*VLOOKUP(Q$44,Datos32[],9,0)-VLOOKUP($A50,Datos32[],7,0)*VLOOKUP($A50,Datos32[],9,0)-VLOOKUP(Q$44,Datos32[],6,0)+VLOOKUP($A50,Datos32[],6,0))/(VLOOKUP(Q$44,Datos32[],9,0)-VLOOKUP($A50,Datos32[],9,0)),"")</f>
        <v/>
      </c>
      <c r="S50" s="9">
        <v>6</v>
      </c>
      <c r="T50" s="36" t="str">
        <f t="shared" si="17"/>
        <v/>
      </c>
      <c r="U50" s="37" t="str">
        <f t="shared" si="18"/>
        <v/>
      </c>
      <c r="V50" s="37" t="str">
        <f t="shared" si="19"/>
        <v/>
      </c>
      <c r="W50" s="37" t="str">
        <f t="shared" si="20"/>
        <v/>
      </c>
      <c r="X50" s="37" t="str">
        <f t="shared" si="21"/>
        <v/>
      </c>
      <c r="Y50" s="37" t="str">
        <f t="shared" si="22"/>
        <v/>
      </c>
      <c r="Z50" s="37" t="str">
        <f t="shared" si="23"/>
        <v/>
      </c>
      <c r="AA50" s="37" t="str">
        <f t="shared" si="24"/>
        <v/>
      </c>
      <c r="AB50" s="37" t="str">
        <f t="shared" si="25"/>
        <v/>
      </c>
      <c r="AC50" s="37" t="str">
        <f t="shared" si="26"/>
        <v/>
      </c>
      <c r="AD50" s="37" t="str">
        <f t="shared" si="27"/>
        <v/>
      </c>
      <c r="AE50" s="37" t="str">
        <f t="shared" si="28"/>
        <v/>
      </c>
      <c r="AF50" s="37" t="str">
        <f t="shared" si="29"/>
        <v/>
      </c>
      <c r="AG50" s="37" t="str">
        <f t="shared" si="30"/>
        <v/>
      </c>
      <c r="AH50" s="37" t="str">
        <f t="shared" si="31"/>
        <v/>
      </c>
      <c r="AI50" s="37" t="str">
        <f t="shared" si="32"/>
        <v/>
      </c>
    </row>
    <row r="51" spans="1:35" x14ac:dyDescent="0.25">
      <c r="A51" s="9">
        <v>7</v>
      </c>
      <c r="B51" s="32" t="str">
        <f>IF(AND($A51&lt;B$44,VLOOKUP(B$44,Datos32[],8,0)&lt;&gt;"",VLOOKUP($A51,Datos32[],8,0)&lt;&gt;""),(VLOOKUP(B$44,Datos32[],7,0)*VLOOKUP(B$44,Datos32[],9,0)-VLOOKUP($A51,Datos32[],7,0)*VLOOKUP($A51,Datos32[],9,0)-VLOOKUP(B$44,Datos32[],6,0)+VLOOKUP($A51,Datos32[],6,0))/(VLOOKUP(B$44,Datos32[],9,0)-VLOOKUP($A51,Datos32[],9,0)),"")</f>
        <v/>
      </c>
      <c r="C51" s="33" t="str">
        <f>IF(AND($A51&lt;C$44,VLOOKUP(C$44,Datos32[],8,0)&lt;&gt;"",VLOOKUP($A51,Datos32[],8,0)&lt;&gt;""),(VLOOKUP(C$44,Datos32[],7,0)*VLOOKUP(C$44,Datos32[],9,0)-VLOOKUP($A51,Datos32[],7,0)*VLOOKUP($A51,Datos32[],9,0)-VLOOKUP(C$44,Datos32[],6,0)+VLOOKUP($A51,Datos32[],6,0))/(VLOOKUP(C$44,Datos32[],9,0)-VLOOKUP($A51,Datos32[],9,0)),"")</f>
        <v/>
      </c>
      <c r="D51" s="33" t="str">
        <f>IF(AND($A51&lt;D$44,VLOOKUP(D$44,Datos32[],8,0)&lt;&gt;"",VLOOKUP($A51,Datos32[],8,0)&lt;&gt;""),(VLOOKUP(D$44,Datos32[],7,0)*VLOOKUP(D$44,Datos32[],9,0)-VLOOKUP($A51,Datos32[],7,0)*VLOOKUP($A51,Datos32[],9,0)-VLOOKUP(D$44,Datos32[],6,0)+VLOOKUP($A51,Datos32[],6,0))/(VLOOKUP(D$44,Datos32[],9,0)-VLOOKUP($A51,Datos32[],9,0)),"")</f>
        <v/>
      </c>
      <c r="E51" s="33" t="str">
        <f>IF(AND($A51&lt;E$44,VLOOKUP(E$44,Datos32[],8,0)&lt;&gt;"",VLOOKUP($A51,Datos32[],8,0)&lt;&gt;""),(VLOOKUP(E$44,Datos32[],7,0)*VLOOKUP(E$44,Datos32[],9,0)-VLOOKUP($A51,Datos32[],7,0)*VLOOKUP($A51,Datos32[],9,0)-VLOOKUP(E$44,Datos32[],6,0)+VLOOKUP($A51,Datos32[],6,0))/(VLOOKUP(E$44,Datos32[],9,0)-VLOOKUP($A51,Datos32[],9,0)),"")</f>
        <v/>
      </c>
      <c r="F51" s="33" t="str">
        <f>IF(AND($A51&lt;F$44,VLOOKUP(F$44,Datos32[],8,0)&lt;&gt;"",VLOOKUP($A51,Datos32[],8,0)&lt;&gt;""),(VLOOKUP(F$44,Datos32[],7,0)*VLOOKUP(F$44,Datos32[],9,0)-VLOOKUP($A51,Datos32[],7,0)*VLOOKUP($A51,Datos32[],9,0)-VLOOKUP(F$44,Datos32[],6,0)+VLOOKUP($A51,Datos32[],6,0))/(VLOOKUP(F$44,Datos32[],9,0)-VLOOKUP($A51,Datos32[],9,0)),"")</f>
        <v/>
      </c>
      <c r="G51" s="33" t="str">
        <f>IF(AND($A51&lt;G$44,VLOOKUP(G$44,Datos32[],8,0)&lt;&gt;"",VLOOKUP($A51,Datos32[],8,0)&lt;&gt;""),(VLOOKUP(G$44,Datos32[],7,0)*VLOOKUP(G$44,Datos32[],9,0)-VLOOKUP($A51,Datos32[],7,0)*VLOOKUP($A51,Datos32[],9,0)-VLOOKUP(G$44,Datos32[],6,0)+VLOOKUP($A51,Datos32[],6,0))/(VLOOKUP(G$44,Datos32[],9,0)-VLOOKUP($A51,Datos32[],9,0)),"")</f>
        <v/>
      </c>
      <c r="H51" s="33" t="str">
        <f>IF(AND($A51&lt;H$44,VLOOKUP(H$44,Datos32[],8,0)&lt;&gt;"",VLOOKUP($A51,Datos32[],8,0)&lt;&gt;""),(VLOOKUP(H$44,Datos32[],7,0)*VLOOKUP(H$44,Datos32[],9,0)-VLOOKUP($A51,Datos32[],7,0)*VLOOKUP($A51,Datos32[],9,0)-VLOOKUP(H$44,Datos32[],6,0)+VLOOKUP($A51,Datos32[],6,0))/(VLOOKUP(H$44,Datos32[],9,0)-VLOOKUP($A51,Datos32[],9,0)),"")</f>
        <v/>
      </c>
      <c r="I51" s="33" t="str">
        <f>IF(AND($A51&lt;I$44,VLOOKUP(I$44,Datos32[],8,0)&lt;&gt;"",VLOOKUP($A51,Datos32[],8,0)&lt;&gt;""),(VLOOKUP(I$44,Datos32[],7,0)*VLOOKUP(I$44,Datos32[],9,0)-VLOOKUP($A51,Datos32[],7,0)*VLOOKUP($A51,Datos32[],9,0)-VLOOKUP(I$44,Datos32[],6,0)+VLOOKUP($A51,Datos32[],6,0))/(VLOOKUP(I$44,Datos32[],9,0)-VLOOKUP($A51,Datos32[],9,0)),"")</f>
        <v/>
      </c>
      <c r="J51" s="33" t="str">
        <f>IF(AND($A51&lt;J$44,VLOOKUP(J$44,Datos32[],8,0)&lt;&gt;"",VLOOKUP($A51,Datos32[],8,0)&lt;&gt;""),(VLOOKUP(J$44,Datos32[],7,0)*VLOOKUP(J$44,Datos32[],9,0)-VLOOKUP($A51,Datos32[],7,0)*VLOOKUP($A51,Datos32[],9,0)-VLOOKUP(J$44,Datos32[],6,0)+VLOOKUP($A51,Datos32[],6,0))/(VLOOKUP(J$44,Datos32[],9,0)-VLOOKUP($A51,Datos32[],9,0)),"")</f>
        <v/>
      </c>
      <c r="K51" s="33" t="str">
        <f>IF(AND($A51&lt;K$44,VLOOKUP(K$44,Datos32[],8,0)&lt;&gt;"",VLOOKUP($A51,Datos32[],8,0)&lt;&gt;""),(VLOOKUP(K$44,Datos32[],7,0)*VLOOKUP(K$44,Datos32[],9,0)-VLOOKUP($A51,Datos32[],7,0)*VLOOKUP($A51,Datos32[],9,0)-VLOOKUP(K$44,Datos32[],6,0)+VLOOKUP($A51,Datos32[],6,0))/(VLOOKUP(K$44,Datos32[],9,0)-VLOOKUP($A51,Datos32[],9,0)),"")</f>
        <v/>
      </c>
      <c r="L51" s="33" t="str">
        <f>IF(AND($A51&lt;L$44,VLOOKUP(L$44,Datos32[],8,0)&lt;&gt;"",VLOOKUP($A51,Datos32[],8,0)&lt;&gt;""),(VLOOKUP(L$44,Datos32[],7,0)*VLOOKUP(L$44,Datos32[],9,0)-VLOOKUP($A51,Datos32[],7,0)*VLOOKUP($A51,Datos32[],9,0)-VLOOKUP(L$44,Datos32[],6,0)+VLOOKUP($A51,Datos32[],6,0))/(VLOOKUP(L$44,Datos32[],9,0)-VLOOKUP($A51,Datos32[],9,0)),"")</f>
        <v/>
      </c>
      <c r="M51" s="33" t="str">
        <f>IF(AND($A51&lt;M$44,VLOOKUP(M$44,Datos32[],8,0)&lt;&gt;"",VLOOKUP($A51,Datos32[],8,0)&lt;&gt;""),(VLOOKUP(M$44,Datos32[],7,0)*VLOOKUP(M$44,Datos32[],9,0)-VLOOKUP($A51,Datos32[],7,0)*VLOOKUP($A51,Datos32[],9,0)-VLOOKUP(M$44,Datos32[],6,0)+VLOOKUP($A51,Datos32[],6,0))/(VLOOKUP(M$44,Datos32[],9,0)-VLOOKUP($A51,Datos32[],9,0)),"")</f>
        <v/>
      </c>
      <c r="N51" s="33" t="str">
        <f>IF(AND($A51&lt;N$44,VLOOKUP(N$44,Datos32[],8,0)&lt;&gt;"",VLOOKUP($A51,Datos32[],8,0)&lt;&gt;""),(VLOOKUP(N$44,Datos32[],7,0)*VLOOKUP(N$44,Datos32[],9,0)-VLOOKUP($A51,Datos32[],7,0)*VLOOKUP($A51,Datos32[],9,0)-VLOOKUP(N$44,Datos32[],6,0)+VLOOKUP($A51,Datos32[],6,0))/(VLOOKUP(N$44,Datos32[],9,0)-VLOOKUP($A51,Datos32[],9,0)),"")</f>
        <v/>
      </c>
      <c r="O51" s="33" t="str">
        <f>IF(AND($A51&lt;O$44,VLOOKUP(O$44,Datos32[],8,0)&lt;&gt;"",VLOOKUP($A51,Datos32[],8,0)&lt;&gt;""),(VLOOKUP(O$44,Datos32[],7,0)*VLOOKUP(O$44,Datos32[],9,0)-VLOOKUP($A51,Datos32[],7,0)*VLOOKUP($A51,Datos32[],9,0)-VLOOKUP(O$44,Datos32[],6,0)+VLOOKUP($A51,Datos32[],6,0))/(VLOOKUP(O$44,Datos32[],9,0)-VLOOKUP($A51,Datos32[],9,0)),"")</f>
        <v/>
      </c>
      <c r="P51" s="33" t="str">
        <f>IF(AND($A51&lt;P$44,VLOOKUP(P$44,Datos32[],8,0)&lt;&gt;"",VLOOKUP($A51,Datos32[],8,0)&lt;&gt;""),(VLOOKUP(P$44,Datos32[],7,0)*VLOOKUP(P$44,Datos32[],9,0)-VLOOKUP($A51,Datos32[],7,0)*VLOOKUP($A51,Datos32[],9,0)-VLOOKUP(P$44,Datos32[],6,0)+VLOOKUP($A51,Datos32[],6,0))/(VLOOKUP(P$44,Datos32[],9,0)-VLOOKUP($A51,Datos32[],9,0)),"")</f>
        <v/>
      </c>
      <c r="Q51" s="33" t="str">
        <f>IF(AND($A51&lt;Q$44,VLOOKUP(Q$44,Datos32[],8,0)&lt;&gt;"",VLOOKUP($A51,Datos32[],8,0)&lt;&gt;""),(VLOOKUP(Q$44,Datos32[],7,0)*VLOOKUP(Q$44,Datos32[],9,0)-VLOOKUP($A51,Datos32[],7,0)*VLOOKUP($A51,Datos32[],9,0)-VLOOKUP(Q$44,Datos32[],6,0)+VLOOKUP($A51,Datos32[],6,0))/(VLOOKUP(Q$44,Datos32[],9,0)-VLOOKUP($A51,Datos32[],9,0)),"")</f>
        <v/>
      </c>
      <c r="S51" s="9">
        <v>7</v>
      </c>
      <c r="T51" s="36" t="str">
        <f t="shared" si="17"/>
        <v/>
      </c>
      <c r="U51" s="37" t="str">
        <f t="shared" si="18"/>
        <v/>
      </c>
      <c r="V51" s="37" t="str">
        <f t="shared" si="19"/>
        <v/>
      </c>
      <c r="W51" s="37" t="str">
        <f t="shared" si="20"/>
        <v/>
      </c>
      <c r="X51" s="37" t="str">
        <f t="shared" si="21"/>
        <v/>
      </c>
      <c r="Y51" s="37" t="str">
        <f t="shared" si="22"/>
        <v/>
      </c>
      <c r="Z51" s="37" t="str">
        <f t="shared" si="23"/>
        <v/>
      </c>
      <c r="AA51" s="37" t="str">
        <f t="shared" si="24"/>
        <v/>
      </c>
      <c r="AB51" s="37" t="str">
        <f t="shared" si="25"/>
        <v/>
      </c>
      <c r="AC51" s="37" t="str">
        <f t="shared" si="26"/>
        <v/>
      </c>
      <c r="AD51" s="37" t="str">
        <f t="shared" si="27"/>
        <v/>
      </c>
      <c r="AE51" s="37" t="str">
        <f t="shared" si="28"/>
        <v/>
      </c>
      <c r="AF51" s="37" t="str">
        <f t="shared" si="29"/>
        <v/>
      </c>
      <c r="AG51" s="37" t="str">
        <f t="shared" si="30"/>
        <v/>
      </c>
      <c r="AH51" s="37" t="str">
        <f t="shared" si="31"/>
        <v/>
      </c>
      <c r="AI51" s="37" t="str">
        <f t="shared" si="32"/>
        <v/>
      </c>
    </row>
    <row r="52" spans="1:35" x14ac:dyDescent="0.25">
      <c r="A52" s="9">
        <v>8</v>
      </c>
      <c r="B52" s="32" t="str">
        <f>IF(AND($A52&lt;B$44,VLOOKUP(B$44,Datos32[],8,0)&lt;&gt;"",VLOOKUP($A52,Datos32[],8,0)&lt;&gt;""),(VLOOKUP(B$44,Datos32[],7,0)*VLOOKUP(B$44,Datos32[],9,0)-VLOOKUP($A52,Datos32[],7,0)*VLOOKUP($A52,Datos32[],9,0)-VLOOKUP(B$44,Datos32[],6,0)+VLOOKUP($A52,Datos32[],6,0))/(VLOOKUP(B$44,Datos32[],9,0)-VLOOKUP($A52,Datos32[],9,0)),"")</f>
        <v/>
      </c>
      <c r="C52" s="33" t="str">
        <f>IF(AND($A52&lt;C$44,VLOOKUP(C$44,Datos32[],8,0)&lt;&gt;"",VLOOKUP($A52,Datos32[],8,0)&lt;&gt;""),(VLOOKUP(C$44,Datos32[],7,0)*VLOOKUP(C$44,Datos32[],9,0)-VLOOKUP($A52,Datos32[],7,0)*VLOOKUP($A52,Datos32[],9,0)-VLOOKUP(C$44,Datos32[],6,0)+VLOOKUP($A52,Datos32[],6,0))/(VLOOKUP(C$44,Datos32[],9,0)-VLOOKUP($A52,Datos32[],9,0)),"")</f>
        <v/>
      </c>
      <c r="D52" s="33" t="str">
        <f>IF(AND($A52&lt;D$44,VLOOKUP(D$44,Datos32[],8,0)&lt;&gt;"",VLOOKUP($A52,Datos32[],8,0)&lt;&gt;""),(VLOOKUP(D$44,Datos32[],7,0)*VLOOKUP(D$44,Datos32[],9,0)-VLOOKUP($A52,Datos32[],7,0)*VLOOKUP($A52,Datos32[],9,0)-VLOOKUP(D$44,Datos32[],6,0)+VLOOKUP($A52,Datos32[],6,0))/(VLOOKUP(D$44,Datos32[],9,0)-VLOOKUP($A52,Datos32[],9,0)),"")</f>
        <v/>
      </c>
      <c r="E52" s="33" t="str">
        <f>IF(AND($A52&lt;E$44,VLOOKUP(E$44,Datos32[],8,0)&lt;&gt;"",VLOOKUP($A52,Datos32[],8,0)&lt;&gt;""),(VLOOKUP(E$44,Datos32[],7,0)*VLOOKUP(E$44,Datos32[],9,0)-VLOOKUP($A52,Datos32[],7,0)*VLOOKUP($A52,Datos32[],9,0)-VLOOKUP(E$44,Datos32[],6,0)+VLOOKUP($A52,Datos32[],6,0))/(VLOOKUP(E$44,Datos32[],9,0)-VLOOKUP($A52,Datos32[],9,0)),"")</f>
        <v/>
      </c>
      <c r="F52" s="33" t="str">
        <f>IF(AND($A52&lt;F$44,VLOOKUP(F$44,Datos32[],8,0)&lt;&gt;"",VLOOKUP($A52,Datos32[],8,0)&lt;&gt;""),(VLOOKUP(F$44,Datos32[],7,0)*VLOOKUP(F$44,Datos32[],9,0)-VLOOKUP($A52,Datos32[],7,0)*VLOOKUP($A52,Datos32[],9,0)-VLOOKUP(F$44,Datos32[],6,0)+VLOOKUP($A52,Datos32[],6,0))/(VLOOKUP(F$44,Datos32[],9,0)-VLOOKUP($A52,Datos32[],9,0)),"")</f>
        <v/>
      </c>
      <c r="G52" s="33" t="str">
        <f>IF(AND($A52&lt;G$44,VLOOKUP(G$44,Datos32[],8,0)&lt;&gt;"",VLOOKUP($A52,Datos32[],8,0)&lt;&gt;""),(VLOOKUP(G$44,Datos32[],7,0)*VLOOKUP(G$44,Datos32[],9,0)-VLOOKUP($A52,Datos32[],7,0)*VLOOKUP($A52,Datos32[],9,0)-VLOOKUP(G$44,Datos32[],6,0)+VLOOKUP($A52,Datos32[],6,0))/(VLOOKUP(G$44,Datos32[],9,0)-VLOOKUP($A52,Datos32[],9,0)),"")</f>
        <v/>
      </c>
      <c r="H52" s="33" t="str">
        <f>IF(AND($A52&lt;H$44,VLOOKUP(H$44,Datos32[],8,0)&lt;&gt;"",VLOOKUP($A52,Datos32[],8,0)&lt;&gt;""),(VLOOKUP(H$44,Datos32[],7,0)*VLOOKUP(H$44,Datos32[],9,0)-VLOOKUP($A52,Datos32[],7,0)*VLOOKUP($A52,Datos32[],9,0)-VLOOKUP(H$44,Datos32[],6,0)+VLOOKUP($A52,Datos32[],6,0))/(VLOOKUP(H$44,Datos32[],9,0)-VLOOKUP($A52,Datos32[],9,0)),"")</f>
        <v/>
      </c>
      <c r="I52" s="33" t="str">
        <f>IF(AND($A52&lt;I$44,VLOOKUP(I$44,Datos32[],8,0)&lt;&gt;"",VLOOKUP($A52,Datos32[],8,0)&lt;&gt;""),(VLOOKUP(I$44,Datos32[],7,0)*VLOOKUP(I$44,Datos32[],9,0)-VLOOKUP($A52,Datos32[],7,0)*VLOOKUP($A52,Datos32[],9,0)-VLOOKUP(I$44,Datos32[],6,0)+VLOOKUP($A52,Datos32[],6,0))/(VLOOKUP(I$44,Datos32[],9,0)-VLOOKUP($A52,Datos32[],9,0)),"")</f>
        <v/>
      </c>
      <c r="J52" s="33" t="str">
        <f>IF(AND($A52&lt;J$44,VLOOKUP(J$44,Datos32[],8,0)&lt;&gt;"",VLOOKUP($A52,Datos32[],8,0)&lt;&gt;""),(VLOOKUP(J$44,Datos32[],7,0)*VLOOKUP(J$44,Datos32[],9,0)-VLOOKUP($A52,Datos32[],7,0)*VLOOKUP($A52,Datos32[],9,0)-VLOOKUP(J$44,Datos32[],6,0)+VLOOKUP($A52,Datos32[],6,0))/(VLOOKUP(J$44,Datos32[],9,0)-VLOOKUP($A52,Datos32[],9,0)),"")</f>
        <v/>
      </c>
      <c r="K52" s="33" t="str">
        <f>IF(AND($A52&lt;K$44,VLOOKUP(K$44,Datos32[],8,0)&lt;&gt;"",VLOOKUP($A52,Datos32[],8,0)&lt;&gt;""),(VLOOKUP(K$44,Datos32[],7,0)*VLOOKUP(K$44,Datos32[],9,0)-VLOOKUP($A52,Datos32[],7,0)*VLOOKUP($A52,Datos32[],9,0)-VLOOKUP(K$44,Datos32[],6,0)+VLOOKUP($A52,Datos32[],6,0))/(VLOOKUP(K$44,Datos32[],9,0)-VLOOKUP($A52,Datos32[],9,0)),"")</f>
        <v/>
      </c>
      <c r="L52" s="33" t="str">
        <f>IF(AND($A52&lt;L$44,VLOOKUP(L$44,Datos32[],8,0)&lt;&gt;"",VLOOKUP($A52,Datos32[],8,0)&lt;&gt;""),(VLOOKUP(L$44,Datos32[],7,0)*VLOOKUP(L$44,Datos32[],9,0)-VLOOKUP($A52,Datos32[],7,0)*VLOOKUP($A52,Datos32[],9,0)-VLOOKUP(L$44,Datos32[],6,0)+VLOOKUP($A52,Datos32[],6,0))/(VLOOKUP(L$44,Datos32[],9,0)-VLOOKUP($A52,Datos32[],9,0)),"")</f>
        <v/>
      </c>
      <c r="M52" s="33" t="str">
        <f>IF(AND($A52&lt;M$44,VLOOKUP(M$44,Datos32[],8,0)&lt;&gt;"",VLOOKUP($A52,Datos32[],8,0)&lt;&gt;""),(VLOOKUP(M$44,Datos32[],7,0)*VLOOKUP(M$44,Datos32[],9,0)-VLOOKUP($A52,Datos32[],7,0)*VLOOKUP($A52,Datos32[],9,0)-VLOOKUP(M$44,Datos32[],6,0)+VLOOKUP($A52,Datos32[],6,0))/(VLOOKUP(M$44,Datos32[],9,0)-VLOOKUP($A52,Datos32[],9,0)),"")</f>
        <v/>
      </c>
      <c r="N52" s="33" t="str">
        <f>IF(AND($A52&lt;N$44,VLOOKUP(N$44,Datos32[],8,0)&lt;&gt;"",VLOOKUP($A52,Datos32[],8,0)&lt;&gt;""),(VLOOKUP(N$44,Datos32[],7,0)*VLOOKUP(N$44,Datos32[],9,0)-VLOOKUP($A52,Datos32[],7,0)*VLOOKUP($A52,Datos32[],9,0)-VLOOKUP(N$44,Datos32[],6,0)+VLOOKUP($A52,Datos32[],6,0))/(VLOOKUP(N$44,Datos32[],9,0)-VLOOKUP($A52,Datos32[],9,0)),"")</f>
        <v/>
      </c>
      <c r="O52" s="33" t="str">
        <f>IF(AND($A52&lt;O$44,VLOOKUP(O$44,Datos32[],8,0)&lt;&gt;"",VLOOKUP($A52,Datos32[],8,0)&lt;&gt;""),(VLOOKUP(O$44,Datos32[],7,0)*VLOOKUP(O$44,Datos32[],9,0)-VLOOKUP($A52,Datos32[],7,0)*VLOOKUP($A52,Datos32[],9,0)-VLOOKUP(O$44,Datos32[],6,0)+VLOOKUP($A52,Datos32[],6,0))/(VLOOKUP(O$44,Datos32[],9,0)-VLOOKUP($A52,Datos32[],9,0)),"")</f>
        <v/>
      </c>
      <c r="P52" s="33" t="str">
        <f>IF(AND($A52&lt;P$44,VLOOKUP(P$44,Datos32[],8,0)&lt;&gt;"",VLOOKUP($A52,Datos32[],8,0)&lt;&gt;""),(VLOOKUP(P$44,Datos32[],7,0)*VLOOKUP(P$44,Datos32[],9,0)-VLOOKUP($A52,Datos32[],7,0)*VLOOKUP($A52,Datos32[],9,0)-VLOOKUP(P$44,Datos32[],6,0)+VLOOKUP($A52,Datos32[],6,0))/(VLOOKUP(P$44,Datos32[],9,0)-VLOOKUP($A52,Datos32[],9,0)),"")</f>
        <v/>
      </c>
      <c r="Q52" s="33" t="str">
        <f>IF(AND($A52&lt;Q$44,VLOOKUP(Q$44,Datos32[],8,0)&lt;&gt;"",VLOOKUP($A52,Datos32[],8,0)&lt;&gt;""),(VLOOKUP(Q$44,Datos32[],7,0)*VLOOKUP(Q$44,Datos32[],9,0)-VLOOKUP($A52,Datos32[],7,0)*VLOOKUP($A52,Datos32[],9,0)-VLOOKUP(Q$44,Datos32[],6,0)+VLOOKUP($A52,Datos32[],6,0))/(VLOOKUP(Q$44,Datos32[],9,0)-VLOOKUP($A52,Datos32[],9,0)),"")</f>
        <v/>
      </c>
      <c r="S52" s="9">
        <v>8</v>
      </c>
      <c r="T52" s="36" t="str">
        <f t="shared" si="17"/>
        <v/>
      </c>
      <c r="U52" s="37" t="str">
        <f t="shared" si="18"/>
        <v/>
      </c>
      <c r="V52" s="37" t="str">
        <f t="shared" si="19"/>
        <v/>
      </c>
      <c r="W52" s="37" t="str">
        <f t="shared" si="20"/>
        <v/>
      </c>
      <c r="X52" s="37" t="str">
        <f t="shared" si="21"/>
        <v/>
      </c>
      <c r="Y52" s="37" t="str">
        <f t="shared" si="22"/>
        <v/>
      </c>
      <c r="Z52" s="37" t="str">
        <f t="shared" si="23"/>
        <v/>
      </c>
      <c r="AA52" s="37" t="str">
        <f t="shared" si="24"/>
        <v/>
      </c>
      <c r="AB52" s="37" t="str">
        <f t="shared" si="25"/>
        <v/>
      </c>
      <c r="AC52" s="37" t="str">
        <f t="shared" si="26"/>
        <v/>
      </c>
      <c r="AD52" s="37" t="str">
        <f t="shared" si="27"/>
        <v/>
      </c>
      <c r="AE52" s="37" t="str">
        <f t="shared" si="28"/>
        <v/>
      </c>
      <c r="AF52" s="37" t="str">
        <f t="shared" si="29"/>
        <v/>
      </c>
      <c r="AG52" s="37" t="str">
        <f t="shared" si="30"/>
        <v/>
      </c>
      <c r="AH52" s="37" t="str">
        <f t="shared" si="31"/>
        <v/>
      </c>
      <c r="AI52" s="37" t="str">
        <f t="shared" si="32"/>
        <v/>
      </c>
    </row>
    <row r="53" spans="1:35" x14ac:dyDescent="0.25">
      <c r="A53" s="9">
        <v>9</v>
      </c>
      <c r="B53" s="32" t="str">
        <f>IF(AND($A53&lt;B$44,VLOOKUP(B$44,Datos32[],8,0)&lt;&gt;"",VLOOKUP($A53,Datos32[],8,0)&lt;&gt;""),(VLOOKUP(B$44,Datos32[],7,0)*VLOOKUP(B$44,Datos32[],9,0)-VLOOKUP($A53,Datos32[],7,0)*VLOOKUP($A53,Datos32[],9,0)-VLOOKUP(B$44,Datos32[],6,0)+VLOOKUP($A53,Datos32[],6,0))/(VLOOKUP(B$44,Datos32[],9,0)-VLOOKUP($A53,Datos32[],9,0)),"")</f>
        <v/>
      </c>
      <c r="C53" s="33" t="str">
        <f>IF(AND($A53&lt;C$44,VLOOKUP(C$44,Datos32[],8,0)&lt;&gt;"",VLOOKUP($A53,Datos32[],8,0)&lt;&gt;""),(VLOOKUP(C$44,Datos32[],7,0)*VLOOKUP(C$44,Datos32[],9,0)-VLOOKUP($A53,Datos32[],7,0)*VLOOKUP($A53,Datos32[],9,0)-VLOOKUP(C$44,Datos32[],6,0)+VLOOKUP($A53,Datos32[],6,0))/(VLOOKUP(C$44,Datos32[],9,0)-VLOOKUP($A53,Datos32[],9,0)),"")</f>
        <v/>
      </c>
      <c r="D53" s="33" t="str">
        <f>IF(AND($A53&lt;D$44,VLOOKUP(D$44,Datos32[],8,0)&lt;&gt;"",VLOOKUP($A53,Datos32[],8,0)&lt;&gt;""),(VLOOKUP(D$44,Datos32[],7,0)*VLOOKUP(D$44,Datos32[],9,0)-VLOOKUP($A53,Datos32[],7,0)*VLOOKUP($A53,Datos32[],9,0)-VLOOKUP(D$44,Datos32[],6,0)+VLOOKUP($A53,Datos32[],6,0))/(VLOOKUP(D$44,Datos32[],9,0)-VLOOKUP($A53,Datos32[],9,0)),"")</f>
        <v/>
      </c>
      <c r="E53" s="33" t="str">
        <f>IF(AND($A53&lt;E$44,VLOOKUP(E$44,Datos32[],8,0)&lt;&gt;"",VLOOKUP($A53,Datos32[],8,0)&lt;&gt;""),(VLOOKUP(E$44,Datos32[],7,0)*VLOOKUP(E$44,Datos32[],9,0)-VLOOKUP($A53,Datos32[],7,0)*VLOOKUP($A53,Datos32[],9,0)-VLOOKUP(E$44,Datos32[],6,0)+VLOOKUP($A53,Datos32[],6,0))/(VLOOKUP(E$44,Datos32[],9,0)-VLOOKUP($A53,Datos32[],9,0)),"")</f>
        <v/>
      </c>
      <c r="F53" s="33" t="str">
        <f>IF(AND($A53&lt;F$44,VLOOKUP(F$44,Datos32[],8,0)&lt;&gt;"",VLOOKUP($A53,Datos32[],8,0)&lt;&gt;""),(VLOOKUP(F$44,Datos32[],7,0)*VLOOKUP(F$44,Datos32[],9,0)-VLOOKUP($A53,Datos32[],7,0)*VLOOKUP($A53,Datos32[],9,0)-VLOOKUP(F$44,Datos32[],6,0)+VLOOKUP($A53,Datos32[],6,0))/(VLOOKUP(F$44,Datos32[],9,0)-VLOOKUP($A53,Datos32[],9,0)),"")</f>
        <v/>
      </c>
      <c r="G53" s="33" t="str">
        <f>IF(AND($A53&lt;G$44,VLOOKUP(G$44,Datos32[],8,0)&lt;&gt;"",VLOOKUP($A53,Datos32[],8,0)&lt;&gt;""),(VLOOKUP(G$44,Datos32[],7,0)*VLOOKUP(G$44,Datos32[],9,0)-VLOOKUP($A53,Datos32[],7,0)*VLOOKUP($A53,Datos32[],9,0)-VLOOKUP(G$44,Datos32[],6,0)+VLOOKUP($A53,Datos32[],6,0))/(VLOOKUP(G$44,Datos32[],9,0)-VLOOKUP($A53,Datos32[],9,0)),"")</f>
        <v/>
      </c>
      <c r="H53" s="33" t="str">
        <f>IF(AND($A53&lt;H$44,VLOOKUP(H$44,Datos32[],8,0)&lt;&gt;"",VLOOKUP($A53,Datos32[],8,0)&lt;&gt;""),(VLOOKUP(H$44,Datos32[],7,0)*VLOOKUP(H$44,Datos32[],9,0)-VLOOKUP($A53,Datos32[],7,0)*VLOOKUP($A53,Datos32[],9,0)-VLOOKUP(H$44,Datos32[],6,0)+VLOOKUP($A53,Datos32[],6,0))/(VLOOKUP(H$44,Datos32[],9,0)-VLOOKUP($A53,Datos32[],9,0)),"")</f>
        <v/>
      </c>
      <c r="I53" s="33" t="str">
        <f>IF(AND($A53&lt;I$44,VLOOKUP(I$44,Datos32[],8,0)&lt;&gt;"",VLOOKUP($A53,Datos32[],8,0)&lt;&gt;""),(VLOOKUP(I$44,Datos32[],7,0)*VLOOKUP(I$44,Datos32[],9,0)-VLOOKUP($A53,Datos32[],7,0)*VLOOKUP($A53,Datos32[],9,0)-VLOOKUP(I$44,Datos32[],6,0)+VLOOKUP($A53,Datos32[],6,0))/(VLOOKUP(I$44,Datos32[],9,0)-VLOOKUP($A53,Datos32[],9,0)),"")</f>
        <v/>
      </c>
      <c r="J53" s="33" t="str">
        <f>IF(AND($A53&lt;J$44,VLOOKUP(J$44,Datos32[],8,0)&lt;&gt;"",VLOOKUP($A53,Datos32[],8,0)&lt;&gt;""),(VLOOKUP(J$44,Datos32[],7,0)*VLOOKUP(J$44,Datos32[],9,0)-VLOOKUP($A53,Datos32[],7,0)*VLOOKUP($A53,Datos32[],9,0)-VLOOKUP(J$44,Datos32[],6,0)+VLOOKUP($A53,Datos32[],6,0))/(VLOOKUP(J$44,Datos32[],9,0)-VLOOKUP($A53,Datos32[],9,0)),"")</f>
        <v/>
      </c>
      <c r="K53" s="33" t="str">
        <f>IF(AND($A53&lt;K$44,VLOOKUP(K$44,Datos32[],8,0)&lt;&gt;"",VLOOKUP($A53,Datos32[],8,0)&lt;&gt;""),(VLOOKUP(K$44,Datos32[],7,0)*VLOOKUP(K$44,Datos32[],9,0)-VLOOKUP($A53,Datos32[],7,0)*VLOOKUP($A53,Datos32[],9,0)-VLOOKUP(K$44,Datos32[],6,0)+VLOOKUP($A53,Datos32[],6,0))/(VLOOKUP(K$44,Datos32[],9,0)-VLOOKUP($A53,Datos32[],9,0)),"")</f>
        <v/>
      </c>
      <c r="L53" s="33" t="str">
        <f>IF(AND($A53&lt;L$44,VLOOKUP(L$44,Datos32[],8,0)&lt;&gt;"",VLOOKUP($A53,Datos32[],8,0)&lt;&gt;""),(VLOOKUP(L$44,Datos32[],7,0)*VLOOKUP(L$44,Datos32[],9,0)-VLOOKUP($A53,Datos32[],7,0)*VLOOKUP($A53,Datos32[],9,0)-VLOOKUP(L$44,Datos32[],6,0)+VLOOKUP($A53,Datos32[],6,0))/(VLOOKUP(L$44,Datos32[],9,0)-VLOOKUP($A53,Datos32[],9,0)),"")</f>
        <v/>
      </c>
      <c r="M53" s="33" t="str">
        <f>IF(AND($A53&lt;M$44,VLOOKUP(M$44,Datos32[],8,0)&lt;&gt;"",VLOOKUP($A53,Datos32[],8,0)&lt;&gt;""),(VLOOKUP(M$44,Datos32[],7,0)*VLOOKUP(M$44,Datos32[],9,0)-VLOOKUP($A53,Datos32[],7,0)*VLOOKUP($A53,Datos32[],9,0)-VLOOKUP(M$44,Datos32[],6,0)+VLOOKUP($A53,Datos32[],6,0))/(VLOOKUP(M$44,Datos32[],9,0)-VLOOKUP($A53,Datos32[],9,0)),"")</f>
        <v/>
      </c>
      <c r="N53" s="33" t="str">
        <f>IF(AND($A53&lt;N$44,VLOOKUP(N$44,Datos32[],8,0)&lt;&gt;"",VLOOKUP($A53,Datos32[],8,0)&lt;&gt;""),(VLOOKUP(N$44,Datos32[],7,0)*VLOOKUP(N$44,Datos32[],9,0)-VLOOKUP($A53,Datos32[],7,0)*VLOOKUP($A53,Datos32[],9,0)-VLOOKUP(N$44,Datos32[],6,0)+VLOOKUP($A53,Datos32[],6,0))/(VLOOKUP(N$44,Datos32[],9,0)-VLOOKUP($A53,Datos32[],9,0)),"")</f>
        <v/>
      </c>
      <c r="O53" s="33" t="str">
        <f>IF(AND($A53&lt;O$44,VLOOKUP(O$44,Datos32[],8,0)&lt;&gt;"",VLOOKUP($A53,Datos32[],8,0)&lt;&gt;""),(VLOOKUP(O$44,Datos32[],7,0)*VLOOKUP(O$44,Datos32[],9,0)-VLOOKUP($A53,Datos32[],7,0)*VLOOKUP($A53,Datos32[],9,0)-VLOOKUP(O$44,Datos32[],6,0)+VLOOKUP($A53,Datos32[],6,0))/(VLOOKUP(O$44,Datos32[],9,0)-VLOOKUP($A53,Datos32[],9,0)),"")</f>
        <v/>
      </c>
      <c r="P53" s="33" t="str">
        <f>IF(AND($A53&lt;P$44,VLOOKUP(P$44,Datos32[],8,0)&lt;&gt;"",VLOOKUP($A53,Datos32[],8,0)&lt;&gt;""),(VLOOKUP(P$44,Datos32[],7,0)*VLOOKUP(P$44,Datos32[],9,0)-VLOOKUP($A53,Datos32[],7,0)*VLOOKUP($A53,Datos32[],9,0)-VLOOKUP(P$44,Datos32[],6,0)+VLOOKUP($A53,Datos32[],6,0))/(VLOOKUP(P$44,Datos32[],9,0)-VLOOKUP($A53,Datos32[],9,0)),"")</f>
        <v/>
      </c>
      <c r="Q53" s="33" t="str">
        <f>IF(AND($A53&lt;Q$44,VLOOKUP(Q$44,Datos32[],8,0)&lt;&gt;"",VLOOKUP($A53,Datos32[],8,0)&lt;&gt;""),(VLOOKUP(Q$44,Datos32[],7,0)*VLOOKUP(Q$44,Datos32[],9,0)-VLOOKUP($A53,Datos32[],7,0)*VLOOKUP($A53,Datos32[],9,0)-VLOOKUP(Q$44,Datos32[],6,0)+VLOOKUP($A53,Datos32[],6,0))/(VLOOKUP(Q$44,Datos32[],9,0)-VLOOKUP($A53,Datos32[],9,0)),"")</f>
        <v/>
      </c>
      <c r="S53" s="9">
        <v>9</v>
      </c>
      <c r="T53" s="36" t="str">
        <f t="shared" si="17"/>
        <v/>
      </c>
      <c r="U53" s="37" t="str">
        <f t="shared" si="18"/>
        <v/>
      </c>
      <c r="V53" s="37" t="str">
        <f t="shared" si="19"/>
        <v/>
      </c>
      <c r="W53" s="37" t="str">
        <f t="shared" si="20"/>
        <v/>
      </c>
      <c r="X53" s="37" t="str">
        <f t="shared" si="21"/>
        <v/>
      </c>
      <c r="Y53" s="37" t="str">
        <f t="shared" si="22"/>
        <v/>
      </c>
      <c r="Z53" s="37" t="str">
        <f t="shared" si="23"/>
        <v/>
      </c>
      <c r="AA53" s="37" t="str">
        <f t="shared" si="24"/>
        <v/>
      </c>
      <c r="AB53" s="37" t="str">
        <f t="shared" si="25"/>
        <v/>
      </c>
      <c r="AC53" s="37" t="str">
        <f t="shared" si="26"/>
        <v/>
      </c>
      <c r="AD53" s="37" t="str">
        <f t="shared" si="27"/>
        <v/>
      </c>
      <c r="AE53" s="37" t="str">
        <f t="shared" si="28"/>
        <v/>
      </c>
      <c r="AF53" s="37" t="str">
        <f t="shared" si="29"/>
        <v/>
      </c>
      <c r="AG53" s="37" t="str">
        <f t="shared" si="30"/>
        <v/>
      </c>
      <c r="AH53" s="37" t="str">
        <f t="shared" si="31"/>
        <v/>
      </c>
      <c r="AI53" s="37" t="str">
        <f t="shared" si="32"/>
        <v/>
      </c>
    </row>
    <row r="54" spans="1:35" x14ac:dyDescent="0.25">
      <c r="A54" s="9">
        <v>10</v>
      </c>
      <c r="B54" s="32" t="str">
        <f>IF(AND($A54&lt;B$44,VLOOKUP(B$44,Datos32[],8,0)&lt;&gt;"",VLOOKUP($A54,Datos32[],8,0)&lt;&gt;""),(VLOOKUP(B$44,Datos32[],7,0)*VLOOKUP(B$44,Datos32[],9,0)-VLOOKUP($A54,Datos32[],7,0)*VLOOKUP($A54,Datos32[],9,0)-VLOOKUP(B$44,Datos32[],6,0)+VLOOKUP($A54,Datos32[],6,0))/(VLOOKUP(B$44,Datos32[],9,0)-VLOOKUP($A54,Datos32[],9,0)),"")</f>
        <v/>
      </c>
      <c r="C54" s="33" t="str">
        <f>IF(AND($A54&lt;C$44,VLOOKUP(C$44,Datos32[],8,0)&lt;&gt;"",VLOOKUP($A54,Datos32[],8,0)&lt;&gt;""),(VLOOKUP(C$44,Datos32[],7,0)*VLOOKUP(C$44,Datos32[],9,0)-VLOOKUP($A54,Datos32[],7,0)*VLOOKUP($A54,Datos32[],9,0)-VLOOKUP(C$44,Datos32[],6,0)+VLOOKUP($A54,Datos32[],6,0))/(VLOOKUP(C$44,Datos32[],9,0)-VLOOKUP($A54,Datos32[],9,0)),"")</f>
        <v/>
      </c>
      <c r="D54" s="33" t="str">
        <f>IF(AND($A54&lt;D$44,VLOOKUP(D$44,Datos32[],8,0)&lt;&gt;"",VLOOKUP($A54,Datos32[],8,0)&lt;&gt;""),(VLOOKUP(D$44,Datos32[],7,0)*VLOOKUP(D$44,Datos32[],9,0)-VLOOKUP($A54,Datos32[],7,0)*VLOOKUP($A54,Datos32[],9,0)-VLOOKUP(D$44,Datos32[],6,0)+VLOOKUP($A54,Datos32[],6,0))/(VLOOKUP(D$44,Datos32[],9,0)-VLOOKUP($A54,Datos32[],9,0)),"")</f>
        <v/>
      </c>
      <c r="E54" s="33" t="str">
        <f>IF(AND($A54&lt;E$44,VLOOKUP(E$44,Datos32[],8,0)&lt;&gt;"",VLOOKUP($A54,Datos32[],8,0)&lt;&gt;""),(VLOOKUP(E$44,Datos32[],7,0)*VLOOKUP(E$44,Datos32[],9,0)-VLOOKUP($A54,Datos32[],7,0)*VLOOKUP($A54,Datos32[],9,0)-VLOOKUP(E$44,Datos32[],6,0)+VLOOKUP($A54,Datos32[],6,0))/(VLOOKUP(E$44,Datos32[],9,0)-VLOOKUP($A54,Datos32[],9,0)),"")</f>
        <v/>
      </c>
      <c r="F54" s="33" t="str">
        <f>IF(AND($A54&lt;F$44,VLOOKUP(F$44,Datos32[],8,0)&lt;&gt;"",VLOOKUP($A54,Datos32[],8,0)&lt;&gt;""),(VLOOKUP(F$44,Datos32[],7,0)*VLOOKUP(F$44,Datos32[],9,0)-VLOOKUP($A54,Datos32[],7,0)*VLOOKUP($A54,Datos32[],9,0)-VLOOKUP(F$44,Datos32[],6,0)+VLOOKUP($A54,Datos32[],6,0))/(VLOOKUP(F$44,Datos32[],9,0)-VLOOKUP($A54,Datos32[],9,0)),"")</f>
        <v/>
      </c>
      <c r="G54" s="33" t="str">
        <f>IF(AND($A54&lt;G$44,VLOOKUP(G$44,Datos32[],8,0)&lt;&gt;"",VLOOKUP($A54,Datos32[],8,0)&lt;&gt;""),(VLOOKUP(G$44,Datos32[],7,0)*VLOOKUP(G$44,Datos32[],9,0)-VLOOKUP($A54,Datos32[],7,0)*VLOOKUP($A54,Datos32[],9,0)-VLOOKUP(G$44,Datos32[],6,0)+VLOOKUP($A54,Datos32[],6,0))/(VLOOKUP(G$44,Datos32[],9,0)-VLOOKUP($A54,Datos32[],9,0)),"")</f>
        <v/>
      </c>
      <c r="H54" s="33" t="str">
        <f>IF(AND($A54&lt;H$44,VLOOKUP(H$44,Datos32[],8,0)&lt;&gt;"",VLOOKUP($A54,Datos32[],8,0)&lt;&gt;""),(VLOOKUP(H$44,Datos32[],7,0)*VLOOKUP(H$44,Datos32[],9,0)-VLOOKUP($A54,Datos32[],7,0)*VLOOKUP($A54,Datos32[],9,0)-VLOOKUP(H$44,Datos32[],6,0)+VLOOKUP($A54,Datos32[],6,0))/(VLOOKUP(H$44,Datos32[],9,0)-VLOOKUP($A54,Datos32[],9,0)),"")</f>
        <v/>
      </c>
      <c r="I54" s="33" t="str">
        <f>IF(AND($A54&lt;I$44,VLOOKUP(I$44,Datos32[],8,0)&lt;&gt;"",VLOOKUP($A54,Datos32[],8,0)&lt;&gt;""),(VLOOKUP(I$44,Datos32[],7,0)*VLOOKUP(I$44,Datos32[],9,0)-VLOOKUP($A54,Datos32[],7,0)*VLOOKUP($A54,Datos32[],9,0)-VLOOKUP(I$44,Datos32[],6,0)+VLOOKUP($A54,Datos32[],6,0))/(VLOOKUP(I$44,Datos32[],9,0)-VLOOKUP($A54,Datos32[],9,0)),"")</f>
        <v/>
      </c>
      <c r="J54" s="33" t="str">
        <f>IF(AND($A54&lt;J$44,VLOOKUP(J$44,Datos32[],8,0)&lt;&gt;"",VLOOKUP($A54,Datos32[],8,0)&lt;&gt;""),(VLOOKUP(J$44,Datos32[],7,0)*VLOOKUP(J$44,Datos32[],9,0)-VLOOKUP($A54,Datos32[],7,0)*VLOOKUP($A54,Datos32[],9,0)-VLOOKUP(J$44,Datos32[],6,0)+VLOOKUP($A54,Datos32[],6,0))/(VLOOKUP(J$44,Datos32[],9,0)-VLOOKUP($A54,Datos32[],9,0)),"")</f>
        <v/>
      </c>
      <c r="K54" s="33" t="str">
        <f>IF(AND($A54&lt;K$44,VLOOKUP(K$44,Datos32[],8,0)&lt;&gt;"",VLOOKUP($A54,Datos32[],8,0)&lt;&gt;""),(VLOOKUP(K$44,Datos32[],7,0)*VLOOKUP(K$44,Datos32[],9,0)-VLOOKUP($A54,Datos32[],7,0)*VLOOKUP($A54,Datos32[],9,0)-VLOOKUP(K$44,Datos32[],6,0)+VLOOKUP($A54,Datos32[],6,0))/(VLOOKUP(K$44,Datos32[],9,0)-VLOOKUP($A54,Datos32[],9,0)),"")</f>
        <v/>
      </c>
      <c r="L54" s="33" t="str">
        <f>IF(AND($A54&lt;L$44,VLOOKUP(L$44,Datos32[],8,0)&lt;&gt;"",VLOOKUP($A54,Datos32[],8,0)&lt;&gt;""),(VLOOKUP(L$44,Datos32[],7,0)*VLOOKUP(L$44,Datos32[],9,0)-VLOOKUP($A54,Datos32[],7,0)*VLOOKUP($A54,Datos32[],9,0)-VLOOKUP(L$44,Datos32[],6,0)+VLOOKUP($A54,Datos32[],6,0))/(VLOOKUP(L$44,Datos32[],9,0)-VLOOKUP($A54,Datos32[],9,0)),"")</f>
        <v/>
      </c>
      <c r="M54" s="33" t="str">
        <f>IF(AND($A54&lt;M$44,VLOOKUP(M$44,Datos32[],8,0)&lt;&gt;"",VLOOKUP($A54,Datos32[],8,0)&lt;&gt;""),(VLOOKUP(M$44,Datos32[],7,0)*VLOOKUP(M$44,Datos32[],9,0)-VLOOKUP($A54,Datos32[],7,0)*VLOOKUP($A54,Datos32[],9,0)-VLOOKUP(M$44,Datos32[],6,0)+VLOOKUP($A54,Datos32[],6,0))/(VLOOKUP(M$44,Datos32[],9,0)-VLOOKUP($A54,Datos32[],9,0)),"")</f>
        <v/>
      </c>
      <c r="N54" s="33" t="str">
        <f>IF(AND($A54&lt;N$44,VLOOKUP(N$44,Datos32[],8,0)&lt;&gt;"",VLOOKUP($A54,Datos32[],8,0)&lt;&gt;""),(VLOOKUP(N$44,Datos32[],7,0)*VLOOKUP(N$44,Datos32[],9,0)-VLOOKUP($A54,Datos32[],7,0)*VLOOKUP($A54,Datos32[],9,0)-VLOOKUP(N$44,Datos32[],6,0)+VLOOKUP($A54,Datos32[],6,0))/(VLOOKUP(N$44,Datos32[],9,0)-VLOOKUP($A54,Datos32[],9,0)),"")</f>
        <v/>
      </c>
      <c r="O54" s="33" t="str">
        <f>IF(AND($A54&lt;O$44,VLOOKUP(O$44,Datos32[],8,0)&lt;&gt;"",VLOOKUP($A54,Datos32[],8,0)&lt;&gt;""),(VLOOKUP(O$44,Datos32[],7,0)*VLOOKUP(O$44,Datos32[],9,0)-VLOOKUP($A54,Datos32[],7,0)*VLOOKUP($A54,Datos32[],9,0)-VLOOKUP(O$44,Datos32[],6,0)+VLOOKUP($A54,Datos32[],6,0))/(VLOOKUP(O$44,Datos32[],9,0)-VLOOKUP($A54,Datos32[],9,0)),"")</f>
        <v/>
      </c>
      <c r="P54" s="33" t="str">
        <f>IF(AND($A54&lt;P$44,VLOOKUP(P$44,Datos32[],8,0)&lt;&gt;"",VLOOKUP($A54,Datos32[],8,0)&lt;&gt;""),(VLOOKUP(P$44,Datos32[],7,0)*VLOOKUP(P$44,Datos32[],9,0)-VLOOKUP($A54,Datos32[],7,0)*VLOOKUP($A54,Datos32[],9,0)-VLOOKUP(P$44,Datos32[],6,0)+VLOOKUP($A54,Datos32[],6,0))/(VLOOKUP(P$44,Datos32[],9,0)-VLOOKUP($A54,Datos32[],9,0)),"")</f>
        <v/>
      </c>
      <c r="Q54" s="33" t="str">
        <f>IF(AND($A54&lt;Q$44,VLOOKUP(Q$44,Datos32[],8,0)&lt;&gt;"",VLOOKUP($A54,Datos32[],8,0)&lt;&gt;""),(VLOOKUP(Q$44,Datos32[],7,0)*VLOOKUP(Q$44,Datos32[],9,0)-VLOOKUP($A54,Datos32[],7,0)*VLOOKUP($A54,Datos32[],9,0)-VLOOKUP(Q$44,Datos32[],6,0)+VLOOKUP($A54,Datos32[],6,0))/(VLOOKUP(Q$44,Datos32[],9,0)-VLOOKUP($A54,Datos32[],9,0)),"")</f>
        <v/>
      </c>
      <c r="S54" s="9">
        <v>10</v>
      </c>
      <c r="T54" s="36" t="str">
        <f t="shared" si="17"/>
        <v/>
      </c>
      <c r="U54" s="37" t="str">
        <f t="shared" si="18"/>
        <v/>
      </c>
      <c r="V54" s="37" t="str">
        <f t="shared" si="19"/>
        <v/>
      </c>
      <c r="W54" s="37" t="str">
        <f t="shared" si="20"/>
        <v/>
      </c>
      <c r="X54" s="37" t="str">
        <f t="shared" si="21"/>
        <v/>
      </c>
      <c r="Y54" s="37" t="str">
        <f t="shared" si="22"/>
        <v/>
      </c>
      <c r="Z54" s="37" t="str">
        <f t="shared" si="23"/>
        <v/>
      </c>
      <c r="AA54" s="37" t="str">
        <f t="shared" si="24"/>
        <v/>
      </c>
      <c r="AB54" s="37" t="str">
        <f t="shared" si="25"/>
        <v/>
      </c>
      <c r="AC54" s="37" t="str">
        <f t="shared" si="26"/>
        <v/>
      </c>
      <c r="AD54" s="37" t="str">
        <f t="shared" si="27"/>
        <v/>
      </c>
      <c r="AE54" s="37" t="str">
        <f t="shared" si="28"/>
        <v/>
      </c>
      <c r="AF54" s="37" t="str">
        <f t="shared" si="29"/>
        <v/>
      </c>
      <c r="AG54" s="37" t="str">
        <f t="shared" si="30"/>
        <v/>
      </c>
      <c r="AH54" s="37" t="str">
        <f t="shared" si="31"/>
        <v/>
      </c>
      <c r="AI54" s="37" t="str">
        <f t="shared" si="32"/>
        <v/>
      </c>
    </row>
    <row r="55" spans="1:35" x14ac:dyDescent="0.25">
      <c r="A55" s="9">
        <v>11</v>
      </c>
      <c r="B55" s="32" t="str">
        <f>IF(AND($A55&lt;B$44,VLOOKUP(B$44,Datos32[],8,0)&lt;&gt;"",VLOOKUP($A55,Datos32[],8,0)&lt;&gt;""),(VLOOKUP(B$44,Datos32[],7,0)*VLOOKUP(B$44,Datos32[],9,0)-VLOOKUP($A55,Datos32[],7,0)*VLOOKUP($A55,Datos32[],9,0)-VLOOKUP(B$44,Datos32[],6,0)+VLOOKUP($A55,Datos32[],6,0))/(VLOOKUP(B$44,Datos32[],9,0)-VLOOKUP($A55,Datos32[],9,0)),"")</f>
        <v/>
      </c>
      <c r="C55" s="33" t="str">
        <f>IF(AND($A55&lt;C$44,VLOOKUP(C$44,Datos32[],8,0)&lt;&gt;"",VLOOKUP($A55,Datos32[],8,0)&lt;&gt;""),(VLOOKUP(C$44,Datos32[],7,0)*VLOOKUP(C$44,Datos32[],9,0)-VLOOKUP($A55,Datos32[],7,0)*VLOOKUP($A55,Datos32[],9,0)-VLOOKUP(C$44,Datos32[],6,0)+VLOOKUP($A55,Datos32[],6,0))/(VLOOKUP(C$44,Datos32[],9,0)-VLOOKUP($A55,Datos32[],9,0)),"")</f>
        <v/>
      </c>
      <c r="D55" s="33" t="str">
        <f>IF(AND($A55&lt;D$44,VLOOKUP(D$44,Datos32[],8,0)&lt;&gt;"",VLOOKUP($A55,Datos32[],8,0)&lt;&gt;""),(VLOOKUP(D$44,Datos32[],7,0)*VLOOKUP(D$44,Datos32[],9,0)-VLOOKUP($A55,Datos32[],7,0)*VLOOKUP($A55,Datos32[],9,0)-VLOOKUP(D$44,Datos32[],6,0)+VLOOKUP($A55,Datos32[],6,0))/(VLOOKUP(D$44,Datos32[],9,0)-VLOOKUP($A55,Datos32[],9,0)),"")</f>
        <v/>
      </c>
      <c r="E55" s="33" t="str">
        <f>IF(AND($A55&lt;E$44,VLOOKUP(E$44,Datos32[],8,0)&lt;&gt;"",VLOOKUP($A55,Datos32[],8,0)&lt;&gt;""),(VLOOKUP(E$44,Datos32[],7,0)*VLOOKUP(E$44,Datos32[],9,0)-VLOOKUP($A55,Datos32[],7,0)*VLOOKUP($A55,Datos32[],9,0)-VLOOKUP(E$44,Datos32[],6,0)+VLOOKUP($A55,Datos32[],6,0))/(VLOOKUP(E$44,Datos32[],9,0)-VLOOKUP($A55,Datos32[],9,0)),"")</f>
        <v/>
      </c>
      <c r="F55" s="33" t="str">
        <f>IF(AND($A55&lt;F$44,VLOOKUP(F$44,Datos32[],8,0)&lt;&gt;"",VLOOKUP($A55,Datos32[],8,0)&lt;&gt;""),(VLOOKUP(F$44,Datos32[],7,0)*VLOOKUP(F$44,Datos32[],9,0)-VLOOKUP($A55,Datos32[],7,0)*VLOOKUP($A55,Datos32[],9,0)-VLOOKUP(F$44,Datos32[],6,0)+VLOOKUP($A55,Datos32[],6,0))/(VLOOKUP(F$44,Datos32[],9,0)-VLOOKUP($A55,Datos32[],9,0)),"")</f>
        <v/>
      </c>
      <c r="G55" s="33" t="str">
        <f>IF(AND($A55&lt;G$44,VLOOKUP(G$44,Datos32[],8,0)&lt;&gt;"",VLOOKUP($A55,Datos32[],8,0)&lt;&gt;""),(VLOOKUP(G$44,Datos32[],7,0)*VLOOKUP(G$44,Datos32[],9,0)-VLOOKUP($A55,Datos32[],7,0)*VLOOKUP($A55,Datos32[],9,0)-VLOOKUP(G$44,Datos32[],6,0)+VLOOKUP($A55,Datos32[],6,0))/(VLOOKUP(G$44,Datos32[],9,0)-VLOOKUP($A55,Datos32[],9,0)),"")</f>
        <v/>
      </c>
      <c r="H55" s="33" t="str">
        <f>IF(AND($A55&lt;H$44,VLOOKUP(H$44,Datos32[],8,0)&lt;&gt;"",VLOOKUP($A55,Datos32[],8,0)&lt;&gt;""),(VLOOKUP(H$44,Datos32[],7,0)*VLOOKUP(H$44,Datos32[],9,0)-VLOOKUP($A55,Datos32[],7,0)*VLOOKUP($A55,Datos32[],9,0)-VLOOKUP(H$44,Datos32[],6,0)+VLOOKUP($A55,Datos32[],6,0))/(VLOOKUP(H$44,Datos32[],9,0)-VLOOKUP($A55,Datos32[],9,0)),"")</f>
        <v/>
      </c>
      <c r="I55" s="33" t="str">
        <f>IF(AND($A55&lt;I$44,VLOOKUP(I$44,Datos32[],8,0)&lt;&gt;"",VLOOKUP($A55,Datos32[],8,0)&lt;&gt;""),(VLOOKUP(I$44,Datos32[],7,0)*VLOOKUP(I$44,Datos32[],9,0)-VLOOKUP($A55,Datos32[],7,0)*VLOOKUP($A55,Datos32[],9,0)-VLOOKUP(I$44,Datos32[],6,0)+VLOOKUP($A55,Datos32[],6,0))/(VLOOKUP(I$44,Datos32[],9,0)-VLOOKUP($A55,Datos32[],9,0)),"")</f>
        <v/>
      </c>
      <c r="J55" s="33" t="str">
        <f>IF(AND($A55&lt;J$44,VLOOKUP(J$44,Datos32[],8,0)&lt;&gt;"",VLOOKUP($A55,Datos32[],8,0)&lt;&gt;""),(VLOOKUP(J$44,Datos32[],7,0)*VLOOKUP(J$44,Datos32[],9,0)-VLOOKUP($A55,Datos32[],7,0)*VLOOKUP($A55,Datos32[],9,0)-VLOOKUP(J$44,Datos32[],6,0)+VLOOKUP($A55,Datos32[],6,0))/(VLOOKUP(J$44,Datos32[],9,0)-VLOOKUP($A55,Datos32[],9,0)),"")</f>
        <v/>
      </c>
      <c r="K55" s="33" t="str">
        <f>IF(AND($A55&lt;K$44,VLOOKUP(K$44,Datos32[],8,0)&lt;&gt;"",VLOOKUP($A55,Datos32[],8,0)&lt;&gt;""),(VLOOKUP(K$44,Datos32[],7,0)*VLOOKUP(K$44,Datos32[],9,0)-VLOOKUP($A55,Datos32[],7,0)*VLOOKUP($A55,Datos32[],9,0)-VLOOKUP(K$44,Datos32[],6,0)+VLOOKUP($A55,Datos32[],6,0))/(VLOOKUP(K$44,Datos32[],9,0)-VLOOKUP($A55,Datos32[],9,0)),"")</f>
        <v/>
      </c>
      <c r="L55" s="33" t="str">
        <f>IF(AND($A55&lt;L$44,VLOOKUP(L$44,Datos32[],8,0)&lt;&gt;"",VLOOKUP($A55,Datos32[],8,0)&lt;&gt;""),(VLOOKUP(L$44,Datos32[],7,0)*VLOOKUP(L$44,Datos32[],9,0)-VLOOKUP($A55,Datos32[],7,0)*VLOOKUP($A55,Datos32[],9,0)-VLOOKUP(L$44,Datos32[],6,0)+VLOOKUP($A55,Datos32[],6,0))/(VLOOKUP(L$44,Datos32[],9,0)-VLOOKUP($A55,Datos32[],9,0)),"")</f>
        <v/>
      </c>
      <c r="M55" s="33" t="str">
        <f>IF(AND($A55&lt;M$44,VLOOKUP(M$44,Datos32[],8,0)&lt;&gt;"",VLOOKUP($A55,Datos32[],8,0)&lt;&gt;""),(VLOOKUP(M$44,Datos32[],7,0)*VLOOKUP(M$44,Datos32[],9,0)-VLOOKUP($A55,Datos32[],7,0)*VLOOKUP($A55,Datos32[],9,0)-VLOOKUP(M$44,Datos32[],6,0)+VLOOKUP($A55,Datos32[],6,0))/(VLOOKUP(M$44,Datos32[],9,0)-VLOOKUP($A55,Datos32[],9,0)),"")</f>
        <v/>
      </c>
      <c r="N55" s="33" t="str">
        <f>IF(AND($A55&lt;N$44,VLOOKUP(N$44,Datos32[],8,0)&lt;&gt;"",VLOOKUP($A55,Datos32[],8,0)&lt;&gt;""),(VLOOKUP(N$44,Datos32[],7,0)*VLOOKUP(N$44,Datos32[],9,0)-VLOOKUP($A55,Datos32[],7,0)*VLOOKUP($A55,Datos32[],9,0)-VLOOKUP(N$44,Datos32[],6,0)+VLOOKUP($A55,Datos32[],6,0))/(VLOOKUP(N$44,Datos32[],9,0)-VLOOKUP($A55,Datos32[],9,0)),"")</f>
        <v/>
      </c>
      <c r="O55" s="33" t="str">
        <f>IF(AND($A55&lt;O$44,VLOOKUP(O$44,Datos32[],8,0)&lt;&gt;"",VLOOKUP($A55,Datos32[],8,0)&lt;&gt;""),(VLOOKUP(O$44,Datos32[],7,0)*VLOOKUP(O$44,Datos32[],9,0)-VLOOKUP($A55,Datos32[],7,0)*VLOOKUP($A55,Datos32[],9,0)-VLOOKUP(O$44,Datos32[],6,0)+VLOOKUP($A55,Datos32[],6,0))/(VLOOKUP(O$44,Datos32[],9,0)-VLOOKUP($A55,Datos32[],9,0)),"")</f>
        <v/>
      </c>
      <c r="P55" s="33" t="str">
        <f>IF(AND($A55&lt;P$44,VLOOKUP(P$44,Datos32[],8,0)&lt;&gt;"",VLOOKUP($A55,Datos32[],8,0)&lt;&gt;""),(VLOOKUP(P$44,Datos32[],7,0)*VLOOKUP(P$44,Datos32[],9,0)-VLOOKUP($A55,Datos32[],7,0)*VLOOKUP($A55,Datos32[],9,0)-VLOOKUP(P$44,Datos32[],6,0)+VLOOKUP($A55,Datos32[],6,0))/(VLOOKUP(P$44,Datos32[],9,0)-VLOOKUP($A55,Datos32[],9,0)),"")</f>
        <v/>
      </c>
      <c r="Q55" s="33" t="str">
        <f>IF(AND($A55&lt;Q$44,VLOOKUP(Q$44,Datos32[],8,0)&lt;&gt;"",VLOOKUP($A55,Datos32[],8,0)&lt;&gt;""),(VLOOKUP(Q$44,Datos32[],7,0)*VLOOKUP(Q$44,Datos32[],9,0)-VLOOKUP($A55,Datos32[],7,0)*VLOOKUP($A55,Datos32[],9,0)-VLOOKUP(Q$44,Datos32[],6,0)+VLOOKUP($A55,Datos32[],6,0))/(VLOOKUP(Q$44,Datos32[],9,0)-VLOOKUP($A55,Datos32[],9,0)),"")</f>
        <v/>
      </c>
      <c r="S55" s="9">
        <v>11</v>
      </c>
      <c r="T55" s="36" t="str">
        <f t="shared" si="17"/>
        <v/>
      </c>
      <c r="U55" s="37" t="str">
        <f t="shared" si="18"/>
        <v/>
      </c>
      <c r="V55" s="37" t="str">
        <f t="shared" si="19"/>
        <v/>
      </c>
      <c r="W55" s="37" t="str">
        <f t="shared" si="20"/>
        <v/>
      </c>
      <c r="X55" s="37" t="str">
        <f t="shared" si="21"/>
        <v/>
      </c>
      <c r="Y55" s="37" t="str">
        <f t="shared" si="22"/>
        <v/>
      </c>
      <c r="Z55" s="37" t="str">
        <f t="shared" si="23"/>
        <v/>
      </c>
      <c r="AA55" s="37" t="str">
        <f t="shared" si="24"/>
        <v/>
      </c>
      <c r="AB55" s="37" t="str">
        <f t="shared" si="25"/>
        <v/>
      </c>
      <c r="AC55" s="37" t="str">
        <f t="shared" si="26"/>
        <v/>
      </c>
      <c r="AD55" s="37" t="str">
        <f t="shared" si="27"/>
        <v/>
      </c>
      <c r="AE55" s="37" t="str">
        <f t="shared" si="28"/>
        <v/>
      </c>
      <c r="AF55" s="37" t="str">
        <f t="shared" si="29"/>
        <v/>
      </c>
      <c r="AG55" s="37" t="str">
        <f t="shared" si="30"/>
        <v/>
      </c>
      <c r="AH55" s="37" t="str">
        <f t="shared" si="31"/>
        <v/>
      </c>
      <c r="AI55" s="37" t="str">
        <f t="shared" si="32"/>
        <v/>
      </c>
    </row>
    <row r="56" spans="1:35" x14ac:dyDescent="0.25">
      <c r="A56" s="9">
        <v>12</v>
      </c>
      <c r="B56" s="32" t="str">
        <f>IF(AND($A56&lt;B$44,VLOOKUP(B$44,Datos32[],8,0)&lt;&gt;"",VLOOKUP($A56,Datos32[],8,0)&lt;&gt;""),(VLOOKUP(B$44,Datos32[],7,0)*VLOOKUP(B$44,Datos32[],9,0)-VLOOKUP($A56,Datos32[],7,0)*VLOOKUP($A56,Datos32[],9,0)-VLOOKUP(B$44,Datos32[],6,0)+VLOOKUP($A56,Datos32[],6,0))/(VLOOKUP(B$44,Datos32[],9,0)-VLOOKUP($A56,Datos32[],9,0)),"")</f>
        <v/>
      </c>
      <c r="C56" s="33" t="str">
        <f>IF(AND($A56&lt;C$44,VLOOKUP(C$44,Datos32[],8,0)&lt;&gt;"",VLOOKUP($A56,Datos32[],8,0)&lt;&gt;""),(VLOOKUP(C$44,Datos32[],7,0)*VLOOKUP(C$44,Datos32[],9,0)-VLOOKUP($A56,Datos32[],7,0)*VLOOKUP($A56,Datos32[],9,0)-VLOOKUP(C$44,Datos32[],6,0)+VLOOKUP($A56,Datos32[],6,0))/(VLOOKUP(C$44,Datos32[],9,0)-VLOOKUP($A56,Datos32[],9,0)),"")</f>
        <v/>
      </c>
      <c r="D56" s="33" t="str">
        <f>IF(AND($A56&lt;D$44,VLOOKUP(D$44,Datos32[],8,0)&lt;&gt;"",VLOOKUP($A56,Datos32[],8,0)&lt;&gt;""),(VLOOKUP(D$44,Datos32[],7,0)*VLOOKUP(D$44,Datos32[],9,0)-VLOOKUP($A56,Datos32[],7,0)*VLOOKUP($A56,Datos32[],9,0)-VLOOKUP(D$44,Datos32[],6,0)+VLOOKUP($A56,Datos32[],6,0))/(VLOOKUP(D$44,Datos32[],9,0)-VLOOKUP($A56,Datos32[],9,0)),"")</f>
        <v/>
      </c>
      <c r="E56" s="33" t="str">
        <f>IF(AND($A56&lt;E$44,VLOOKUP(E$44,Datos32[],8,0)&lt;&gt;"",VLOOKUP($A56,Datos32[],8,0)&lt;&gt;""),(VLOOKUP(E$44,Datos32[],7,0)*VLOOKUP(E$44,Datos32[],9,0)-VLOOKUP($A56,Datos32[],7,0)*VLOOKUP($A56,Datos32[],9,0)-VLOOKUP(E$44,Datos32[],6,0)+VLOOKUP($A56,Datos32[],6,0))/(VLOOKUP(E$44,Datos32[],9,0)-VLOOKUP($A56,Datos32[],9,0)),"")</f>
        <v/>
      </c>
      <c r="F56" s="33" t="str">
        <f>IF(AND($A56&lt;F$44,VLOOKUP(F$44,Datos32[],8,0)&lt;&gt;"",VLOOKUP($A56,Datos32[],8,0)&lt;&gt;""),(VLOOKUP(F$44,Datos32[],7,0)*VLOOKUP(F$44,Datos32[],9,0)-VLOOKUP($A56,Datos32[],7,0)*VLOOKUP($A56,Datos32[],9,0)-VLOOKUP(F$44,Datos32[],6,0)+VLOOKUP($A56,Datos32[],6,0))/(VLOOKUP(F$44,Datos32[],9,0)-VLOOKUP($A56,Datos32[],9,0)),"")</f>
        <v/>
      </c>
      <c r="G56" s="33" t="str">
        <f>IF(AND($A56&lt;G$44,VLOOKUP(G$44,Datos32[],8,0)&lt;&gt;"",VLOOKUP($A56,Datos32[],8,0)&lt;&gt;""),(VLOOKUP(G$44,Datos32[],7,0)*VLOOKUP(G$44,Datos32[],9,0)-VLOOKUP($A56,Datos32[],7,0)*VLOOKUP($A56,Datos32[],9,0)-VLOOKUP(G$44,Datos32[],6,0)+VLOOKUP($A56,Datos32[],6,0))/(VLOOKUP(G$44,Datos32[],9,0)-VLOOKUP($A56,Datos32[],9,0)),"")</f>
        <v/>
      </c>
      <c r="H56" s="33" t="str">
        <f>IF(AND($A56&lt;H$44,VLOOKUP(H$44,Datos32[],8,0)&lt;&gt;"",VLOOKUP($A56,Datos32[],8,0)&lt;&gt;""),(VLOOKUP(H$44,Datos32[],7,0)*VLOOKUP(H$44,Datos32[],9,0)-VLOOKUP($A56,Datos32[],7,0)*VLOOKUP($A56,Datos32[],9,0)-VLOOKUP(H$44,Datos32[],6,0)+VLOOKUP($A56,Datos32[],6,0))/(VLOOKUP(H$44,Datos32[],9,0)-VLOOKUP($A56,Datos32[],9,0)),"")</f>
        <v/>
      </c>
      <c r="I56" s="33" t="str">
        <f>IF(AND($A56&lt;I$44,VLOOKUP(I$44,Datos32[],8,0)&lt;&gt;"",VLOOKUP($A56,Datos32[],8,0)&lt;&gt;""),(VLOOKUP(I$44,Datos32[],7,0)*VLOOKUP(I$44,Datos32[],9,0)-VLOOKUP($A56,Datos32[],7,0)*VLOOKUP($A56,Datos32[],9,0)-VLOOKUP(I$44,Datos32[],6,0)+VLOOKUP($A56,Datos32[],6,0))/(VLOOKUP(I$44,Datos32[],9,0)-VLOOKUP($A56,Datos32[],9,0)),"")</f>
        <v/>
      </c>
      <c r="J56" s="33" t="str">
        <f>IF(AND($A56&lt;J$44,VLOOKUP(J$44,Datos32[],8,0)&lt;&gt;"",VLOOKUP($A56,Datos32[],8,0)&lt;&gt;""),(VLOOKUP(J$44,Datos32[],7,0)*VLOOKUP(J$44,Datos32[],9,0)-VLOOKUP($A56,Datos32[],7,0)*VLOOKUP($A56,Datos32[],9,0)-VLOOKUP(J$44,Datos32[],6,0)+VLOOKUP($A56,Datos32[],6,0))/(VLOOKUP(J$44,Datos32[],9,0)-VLOOKUP($A56,Datos32[],9,0)),"")</f>
        <v/>
      </c>
      <c r="K56" s="33" t="str">
        <f>IF(AND($A56&lt;K$44,VLOOKUP(K$44,Datos32[],8,0)&lt;&gt;"",VLOOKUP($A56,Datos32[],8,0)&lt;&gt;""),(VLOOKUP(K$44,Datos32[],7,0)*VLOOKUP(K$44,Datos32[],9,0)-VLOOKUP($A56,Datos32[],7,0)*VLOOKUP($A56,Datos32[],9,0)-VLOOKUP(K$44,Datos32[],6,0)+VLOOKUP($A56,Datos32[],6,0))/(VLOOKUP(K$44,Datos32[],9,0)-VLOOKUP($A56,Datos32[],9,0)),"")</f>
        <v/>
      </c>
      <c r="L56" s="33" t="str">
        <f>IF(AND($A56&lt;L$44,VLOOKUP(L$44,Datos32[],8,0)&lt;&gt;"",VLOOKUP($A56,Datos32[],8,0)&lt;&gt;""),(VLOOKUP(L$44,Datos32[],7,0)*VLOOKUP(L$44,Datos32[],9,0)-VLOOKUP($A56,Datos32[],7,0)*VLOOKUP($A56,Datos32[],9,0)-VLOOKUP(L$44,Datos32[],6,0)+VLOOKUP($A56,Datos32[],6,0))/(VLOOKUP(L$44,Datos32[],9,0)-VLOOKUP($A56,Datos32[],9,0)),"")</f>
        <v/>
      </c>
      <c r="M56" s="33" t="str">
        <f>IF(AND($A56&lt;M$44,VLOOKUP(M$44,Datos32[],8,0)&lt;&gt;"",VLOOKUP($A56,Datos32[],8,0)&lt;&gt;""),(VLOOKUP(M$44,Datos32[],7,0)*VLOOKUP(M$44,Datos32[],9,0)-VLOOKUP($A56,Datos32[],7,0)*VLOOKUP($A56,Datos32[],9,0)-VLOOKUP(M$44,Datos32[],6,0)+VLOOKUP($A56,Datos32[],6,0))/(VLOOKUP(M$44,Datos32[],9,0)-VLOOKUP($A56,Datos32[],9,0)),"")</f>
        <v/>
      </c>
      <c r="N56" s="33" t="str">
        <f>IF(AND($A56&lt;N$44,VLOOKUP(N$44,Datos32[],8,0)&lt;&gt;"",VLOOKUP($A56,Datos32[],8,0)&lt;&gt;""),(VLOOKUP(N$44,Datos32[],7,0)*VLOOKUP(N$44,Datos32[],9,0)-VLOOKUP($A56,Datos32[],7,0)*VLOOKUP($A56,Datos32[],9,0)-VLOOKUP(N$44,Datos32[],6,0)+VLOOKUP($A56,Datos32[],6,0))/(VLOOKUP(N$44,Datos32[],9,0)-VLOOKUP($A56,Datos32[],9,0)),"")</f>
        <v/>
      </c>
      <c r="O56" s="33" t="str">
        <f>IF(AND($A56&lt;O$44,VLOOKUP(O$44,Datos32[],8,0)&lt;&gt;"",VLOOKUP($A56,Datos32[],8,0)&lt;&gt;""),(VLOOKUP(O$44,Datos32[],7,0)*VLOOKUP(O$44,Datos32[],9,0)-VLOOKUP($A56,Datos32[],7,0)*VLOOKUP($A56,Datos32[],9,0)-VLOOKUP(O$44,Datos32[],6,0)+VLOOKUP($A56,Datos32[],6,0))/(VLOOKUP(O$44,Datos32[],9,0)-VLOOKUP($A56,Datos32[],9,0)),"")</f>
        <v/>
      </c>
      <c r="P56" s="33" t="str">
        <f>IF(AND($A56&lt;P$44,VLOOKUP(P$44,Datos32[],8,0)&lt;&gt;"",VLOOKUP($A56,Datos32[],8,0)&lt;&gt;""),(VLOOKUP(P$44,Datos32[],7,0)*VLOOKUP(P$44,Datos32[],9,0)-VLOOKUP($A56,Datos32[],7,0)*VLOOKUP($A56,Datos32[],9,0)-VLOOKUP(P$44,Datos32[],6,0)+VLOOKUP($A56,Datos32[],6,0))/(VLOOKUP(P$44,Datos32[],9,0)-VLOOKUP($A56,Datos32[],9,0)),"")</f>
        <v/>
      </c>
      <c r="Q56" s="33" t="str">
        <f>IF(AND($A56&lt;Q$44,VLOOKUP(Q$44,Datos32[],8,0)&lt;&gt;"",VLOOKUP($A56,Datos32[],8,0)&lt;&gt;""),(VLOOKUP(Q$44,Datos32[],7,0)*VLOOKUP(Q$44,Datos32[],9,0)-VLOOKUP($A56,Datos32[],7,0)*VLOOKUP($A56,Datos32[],9,0)-VLOOKUP(Q$44,Datos32[],6,0)+VLOOKUP($A56,Datos32[],6,0))/(VLOOKUP(Q$44,Datos32[],9,0)-VLOOKUP($A56,Datos32[],9,0)),"")</f>
        <v/>
      </c>
      <c r="S56" s="9">
        <v>12</v>
      </c>
      <c r="T56" s="36" t="str">
        <f t="shared" si="17"/>
        <v/>
      </c>
      <c r="U56" s="37" t="str">
        <f t="shared" si="18"/>
        <v/>
      </c>
      <c r="V56" s="37" t="str">
        <f t="shared" si="19"/>
        <v/>
      </c>
      <c r="W56" s="37" t="str">
        <f t="shared" si="20"/>
        <v/>
      </c>
      <c r="X56" s="37" t="str">
        <f t="shared" si="21"/>
        <v/>
      </c>
      <c r="Y56" s="37" t="str">
        <f t="shared" si="22"/>
        <v/>
      </c>
      <c r="Z56" s="37" t="str">
        <f t="shared" si="23"/>
        <v/>
      </c>
      <c r="AA56" s="37" t="str">
        <f t="shared" si="24"/>
        <v/>
      </c>
      <c r="AB56" s="37" t="str">
        <f t="shared" si="25"/>
        <v/>
      </c>
      <c r="AC56" s="37" t="str">
        <f t="shared" si="26"/>
        <v/>
      </c>
      <c r="AD56" s="37" t="str">
        <f t="shared" si="27"/>
        <v/>
      </c>
      <c r="AE56" s="37" t="str">
        <f t="shared" si="28"/>
        <v/>
      </c>
      <c r="AF56" s="37" t="str">
        <f t="shared" si="29"/>
        <v/>
      </c>
      <c r="AG56" s="37" t="str">
        <f t="shared" si="30"/>
        <v/>
      </c>
      <c r="AH56" s="37" t="str">
        <f t="shared" si="31"/>
        <v/>
      </c>
      <c r="AI56" s="37" t="str">
        <f t="shared" si="32"/>
        <v/>
      </c>
    </row>
    <row r="57" spans="1:35" x14ac:dyDescent="0.25">
      <c r="A57" s="9">
        <v>13</v>
      </c>
      <c r="B57" s="32" t="str">
        <f>IF(AND($A57&lt;B$44,VLOOKUP(B$44,Datos32[],8,0)&lt;&gt;"",VLOOKUP($A57,Datos32[],8,0)&lt;&gt;""),(VLOOKUP(B$44,Datos32[],7,0)*VLOOKUP(B$44,Datos32[],9,0)-VLOOKUP($A57,Datos32[],7,0)*VLOOKUP($A57,Datos32[],9,0)-VLOOKUP(B$44,Datos32[],6,0)+VLOOKUP($A57,Datos32[],6,0))/(VLOOKUP(B$44,Datos32[],9,0)-VLOOKUP($A57,Datos32[],9,0)),"")</f>
        <v/>
      </c>
      <c r="C57" s="33" t="str">
        <f>IF(AND($A57&lt;C$44,VLOOKUP(C$44,Datos32[],8,0)&lt;&gt;"",VLOOKUP($A57,Datos32[],8,0)&lt;&gt;""),(VLOOKUP(C$44,Datos32[],7,0)*VLOOKUP(C$44,Datos32[],9,0)-VLOOKUP($A57,Datos32[],7,0)*VLOOKUP($A57,Datos32[],9,0)-VLOOKUP(C$44,Datos32[],6,0)+VLOOKUP($A57,Datos32[],6,0))/(VLOOKUP(C$44,Datos32[],9,0)-VLOOKUP($A57,Datos32[],9,0)),"")</f>
        <v/>
      </c>
      <c r="D57" s="33" t="str">
        <f>IF(AND($A57&lt;D$44,VLOOKUP(D$44,Datos32[],8,0)&lt;&gt;"",VLOOKUP($A57,Datos32[],8,0)&lt;&gt;""),(VLOOKUP(D$44,Datos32[],7,0)*VLOOKUP(D$44,Datos32[],9,0)-VLOOKUP($A57,Datos32[],7,0)*VLOOKUP($A57,Datos32[],9,0)-VLOOKUP(D$44,Datos32[],6,0)+VLOOKUP($A57,Datos32[],6,0))/(VLOOKUP(D$44,Datos32[],9,0)-VLOOKUP($A57,Datos32[],9,0)),"")</f>
        <v/>
      </c>
      <c r="E57" s="33" t="str">
        <f>IF(AND($A57&lt;E$44,VLOOKUP(E$44,Datos32[],8,0)&lt;&gt;"",VLOOKUP($A57,Datos32[],8,0)&lt;&gt;""),(VLOOKUP(E$44,Datos32[],7,0)*VLOOKUP(E$44,Datos32[],9,0)-VLOOKUP($A57,Datos32[],7,0)*VLOOKUP($A57,Datos32[],9,0)-VLOOKUP(E$44,Datos32[],6,0)+VLOOKUP($A57,Datos32[],6,0))/(VLOOKUP(E$44,Datos32[],9,0)-VLOOKUP($A57,Datos32[],9,0)),"")</f>
        <v/>
      </c>
      <c r="F57" s="33" t="str">
        <f>IF(AND($A57&lt;F$44,VLOOKUP(F$44,Datos32[],8,0)&lt;&gt;"",VLOOKUP($A57,Datos32[],8,0)&lt;&gt;""),(VLOOKUP(F$44,Datos32[],7,0)*VLOOKUP(F$44,Datos32[],9,0)-VLOOKUP($A57,Datos32[],7,0)*VLOOKUP($A57,Datos32[],9,0)-VLOOKUP(F$44,Datos32[],6,0)+VLOOKUP($A57,Datos32[],6,0))/(VLOOKUP(F$44,Datos32[],9,0)-VLOOKUP($A57,Datos32[],9,0)),"")</f>
        <v/>
      </c>
      <c r="G57" s="33" t="str">
        <f>IF(AND($A57&lt;G$44,VLOOKUP(G$44,Datos32[],8,0)&lt;&gt;"",VLOOKUP($A57,Datos32[],8,0)&lt;&gt;""),(VLOOKUP(G$44,Datos32[],7,0)*VLOOKUP(G$44,Datos32[],9,0)-VLOOKUP($A57,Datos32[],7,0)*VLOOKUP($A57,Datos32[],9,0)-VLOOKUP(G$44,Datos32[],6,0)+VLOOKUP($A57,Datos32[],6,0))/(VLOOKUP(G$44,Datos32[],9,0)-VLOOKUP($A57,Datos32[],9,0)),"")</f>
        <v/>
      </c>
      <c r="H57" s="33" t="str">
        <f>IF(AND($A57&lt;H$44,VLOOKUP(H$44,Datos32[],8,0)&lt;&gt;"",VLOOKUP($A57,Datos32[],8,0)&lt;&gt;""),(VLOOKUP(H$44,Datos32[],7,0)*VLOOKUP(H$44,Datos32[],9,0)-VLOOKUP($A57,Datos32[],7,0)*VLOOKUP($A57,Datos32[],9,0)-VLOOKUP(H$44,Datos32[],6,0)+VLOOKUP($A57,Datos32[],6,0))/(VLOOKUP(H$44,Datos32[],9,0)-VLOOKUP($A57,Datos32[],9,0)),"")</f>
        <v/>
      </c>
      <c r="I57" s="33" t="str">
        <f>IF(AND($A57&lt;I$44,VLOOKUP(I$44,Datos32[],8,0)&lt;&gt;"",VLOOKUP($A57,Datos32[],8,0)&lt;&gt;""),(VLOOKUP(I$44,Datos32[],7,0)*VLOOKUP(I$44,Datos32[],9,0)-VLOOKUP($A57,Datos32[],7,0)*VLOOKUP($A57,Datos32[],9,0)-VLOOKUP(I$44,Datos32[],6,0)+VLOOKUP($A57,Datos32[],6,0))/(VLOOKUP(I$44,Datos32[],9,0)-VLOOKUP($A57,Datos32[],9,0)),"")</f>
        <v/>
      </c>
      <c r="J57" s="33" t="str">
        <f>IF(AND($A57&lt;J$44,VLOOKUP(J$44,Datos32[],8,0)&lt;&gt;"",VLOOKUP($A57,Datos32[],8,0)&lt;&gt;""),(VLOOKUP(J$44,Datos32[],7,0)*VLOOKUP(J$44,Datos32[],9,0)-VLOOKUP($A57,Datos32[],7,0)*VLOOKUP($A57,Datos32[],9,0)-VLOOKUP(J$44,Datos32[],6,0)+VLOOKUP($A57,Datos32[],6,0))/(VLOOKUP(J$44,Datos32[],9,0)-VLOOKUP($A57,Datos32[],9,0)),"")</f>
        <v/>
      </c>
      <c r="K57" s="33" t="str">
        <f>IF(AND($A57&lt;K$44,VLOOKUP(K$44,Datos32[],8,0)&lt;&gt;"",VLOOKUP($A57,Datos32[],8,0)&lt;&gt;""),(VLOOKUP(K$44,Datos32[],7,0)*VLOOKUP(K$44,Datos32[],9,0)-VLOOKUP($A57,Datos32[],7,0)*VLOOKUP($A57,Datos32[],9,0)-VLOOKUP(K$44,Datos32[],6,0)+VLOOKUP($A57,Datos32[],6,0))/(VLOOKUP(K$44,Datos32[],9,0)-VLOOKUP($A57,Datos32[],9,0)),"")</f>
        <v/>
      </c>
      <c r="L57" s="33" t="str">
        <f>IF(AND($A57&lt;L$44,VLOOKUP(L$44,Datos32[],8,0)&lt;&gt;"",VLOOKUP($A57,Datos32[],8,0)&lt;&gt;""),(VLOOKUP(L$44,Datos32[],7,0)*VLOOKUP(L$44,Datos32[],9,0)-VLOOKUP($A57,Datos32[],7,0)*VLOOKUP($A57,Datos32[],9,0)-VLOOKUP(L$44,Datos32[],6,0)+VLOOKUP($A57,Datos32[],6,0))/(VLOOKUP(L$44,Datos32[],9,0)-VLOOKUP($A57,Datos32[],9,0)),"")</f>
        <v/>
      </c>
      <c r="M57" s="33" t="str">
        <f>IF(AND($A57&lt;M$44,VLOOKUP(M$44,Datos32[],8,0)&lt;&gt;"",VLOOKUP($A57,Datos32[],8,0)&lt;&gt;""),(VLOOKUP(M$44,Datos32[],7,0)*VLOOKUP(M$44,Datos32[],9,0)-VLOOKUP($A57,Datos32[],7,0)*VLOOKUP($A57,Datos32[],9,0)-VLOOKUP(M$44,Datos32[],6,0)+VLOOKUP($A57,Datos32[],6,0))/(VLOOKUP(M$44,Datos32[],9,0)-VLOOKUP($A57,Datos32[],9,0)),"")</f>
        <v/>
      </c>
      <c r="N57" s="33" t="str">
        <f>IF(AND($A57&lt;N$44,VLOOKUP(N$44,Datos32[],8,0)&lt;&gt;"",VLOOKUP($A57,Datos32[],8,0)&lt;&gt;""),(VLOOKUP(N$44,Datos32[],7,0)*VLOOKUP(N$44,Datos32[],9,0)-VLOOKUP($A57,Datos32[],7,0)*VLOOKUP($A57,Datos32[],9,0)-VLOOKUP(N$44,Datos32[],6,0)+VLOOKUP($A57,Datos32[],6,0))/(VLOOKUP(N$44,Datos32[],9,0)-VLOOKUP($A57,Datos32[],9,0)),"")</f>
        <v/>
      </c>
      <c r="O57" s="33" t="str">
        <f>IF(AND($A57&lt;O$44,VLOOKUP(O$44,Datos32[],8,0)&lt;&gt;"",VLOOKUP($A57,Datos32[],8,0)&lt;&gt;""),(VLOOKUP(O$44,Datos32[],7,0)*VLOOKUP(O$44,Datos32[],9,0)-VLOOKUP($A57,Datos32[],7,0)*VLOOKUP($A57,Datos32[],9,0)-VLOOKUP(O$44,Datos32[],6,0)+VLOOKUP($A57,Datos32[],6,0))/(VLOOKUP(O$44,Datos32[],9,0)-VLOOKUP($A57,Datos32[],9,0)),"")</f>
        <v/>
      </c>
      <c r="P57" s="33" t="str">
        <f>IF(AND($A57&lt;P$44,VLOOKUP(P$44,Datos32[],8,0)&lt;&gt;"",VLOOKUP($A57,Datos32[],8,0)&lt;&gt;""),(VLOOKUP(P$44,Datos32[],7,0)*VLOOKUP(P$44,Datos32[],9,0)-VLOOKUP($A57,Datos32[],7,0)*VLOOKUP($A57,Datos32[],9,0)-VLOOKUP(P$44,Datos32[],6,0)+VLOOKUP($A57,Datos32[],6,0))/(VLOOKUP(P$44,Datos32[],9,0)-VLOOKUP($A57,Datos32[],9,0)),"")</f>
        <v/>
      </c>
      <c r="Q57" s="33" t="str">
        <f>IF(AND($A57&lt;Q$44,VLOOKUP(Q$44,Datos32[],8,0)&lt;&gt;"",VLOOKUP($A57,Datos32[],8,0)&lt;&gt;""),(VLOOKUP(Q$44,Datos32[],7,0)*VLOOKUP(Q$44,Datos32[],9,0)-VLOOKUP($A57,Datos32[],7,0)*VLOOKUP($A57,Datos32[],9,0)-VLOOKUP(Q$44,Datos32[],6,0)+VLOOKUP($A57,Datos32[],6,0))/(VLOOKUP(Q$44,Datos32[],9,0)-VLOOKUP($A57,Datos32[],9,0)),"")</f>
        <v/>
      </c>
      <c r="S57" s="9">
        <v>13</v>
      </c>
      <c r="T57" s="36" t="str">
        <f t="shared" si="17"/>
        <v/>
      </c>
      <c r="U57" s="37" t="str">
        <f t="shared" si="18"/>
        <v/>
      </c>
      <c r="V57" s="37" t="str">
        <f t="shared" si="19"/>
        <v/>
      </c>
      <c r="W57" s="37" t="str">
        <f t="shared" si="20"/>
        <v/>
      </c>
      <c r="X57" s="37" t="str">
        <f t="shared" si="21"/>
        <v/>
      </c>
      <c r="Y57" s="37" t="str">
        <f t="shared" si="22"/>
        <v/>
      </c>
      <c r="Z57" s="37" t="str">
        <f t="shared" si="23"/>
        <v/>
      </c>
      <c r="AA57" s="37" t="str">
        <f t="shared" si="24"/>
        <v/>
      </c>
      <c r="AB57" s="37" t="str">
        <f t="shared" si="25"/>
        <v/>
      </c>
      <c r="AC57" s="37" t="str">
        <f t="shared" si="26"/>
        <v/>
      </c>
      <c r="AD57" s="37" t="str">
        <f t="shared" si="27"/>
        <v/>
      </c>
      <c r="AE57" s="37" t="str">
        <f t="shared" si="28"/>
        <v/>
      </c>
      <c r="AF57" s="37" t="str">
        <f t="shared" si="29"/>
        <v/>
      </c>
      <c r="AG57" s="37" t="str">
        <f t="shared" si="30"/>
        <v/>
      </c>
      <c r="AH57" s="37" t="str">
        <f t="shared" si="31"/>
        <v/>
      </c>
      <c r="AI57" s="37" t="str">
        <f t="shared" si="32"/>
        <v/>
      </c>
    </row>
    <row r="58" spans="1:35" x14ac:dyDescent="0.25">
      <c r="A58" s="9">
        <v>14</v>
      </c>
      <c r="B58" s="32" t="str">
        <f>IF(AND($A58&lt;B$44,VLOOKUP(B$44,Datos32[],8,0)&lt;&gt;"",VLOOKUP($A58,Datos32[],8,0)&lt;&gt;""),(VLOOKUP(B$44,Datos32[],7,0)*VLOOKUP(B$44,Datos32[],9,0)-VLOOKUP($A58,Datos32[],7,0)*VLOOKUP($A58,Datos32[],9,0)-VLOOKUP(B$44,Datos32[],6,0)+VLOOKUP($A58,Datos32[],6,0))/(VLOOKUP(B$44,Datos32[],9,0)-VLOOKUP($A58,Datos32[],9,0)),"")</f>
        <v/>
      </c>
      <c r="C58" s="33" t="str">
        <f>IF(AND($A58&lt;C$44,VLOOKUP(C$44,Datos32[],8,0)&lt;&gt;"",VLOOKUP($A58,Datos32[],8,0)&lt;&gt;""),(VLOOKUP(C$44,Datos32[],7,0)*VLOOKUP(C$44,Datos32[],9,0)-VLOOKUP($A58,Datos32[],7,0)*VLOOKUP($A58,Datos32[],9,0)-VLOOKUP(C$44,Datos32[],6,0)+VLOOKUP($A58,Datos32[],6,0))/(VLOOKUP(C$44,Datos32[],9,0)-VLOOKUP($A58,Datos32[],9,0)),"")</f>
        <v/>
      </c>
      <c r="D58" s="33" t="str">
        <f>IF(AND($A58&lt;D$44,VLOOKUP(D$44,Datos32[],8,0)&lt;&gt;"",VLOOKUP($A58,Datos32[],8,0)&lt;&gt;""),(VLOOKUP(D$44,Datos32[],7,0)*VLOOKUP(D$44,Datos32[],9,0)-VLOOKUP($A58,Datos32[],7,0)*VLOOKUP($A58,Datos32[],9,0)-VLOOKUP(D$44,Datos32[],6,0)+VLOOKUP($A58,Datos32[],6,0))/(VLOOKUP(D$44,Datos32[],9,0)-VLOOKUP($A58,Datos32[],9,0)),"")</f>
        <v/>
      </c>
      <c r="E58" s="33" t="str">
        <f>IF(AND($A58&lt;E$44,VLOOKUP(E$44,Datos32[],8,0)&lt;&gt;"",VLOOKUP($A58,Datos32[],8,0)&lt;&gt;""),(VLOOKUP(E$44,Datos32[],7,0)*VLOOKUP(E$44,Datos32[],9,0)-VLOOKUP($A58,Datos32[],7,0)*VLOOKUP($A58,Datos32[],9,0)-VLOOKUP(E$44,Datos32[],6,0)+VLOOKUP($A58,Datos32[],6,0))/(VLOOKUP(E$44,Datos32[],9,0)-VLOOKUP($A58,Datos32[],9,0)),"")</f>
        <v/>
      </c>
      <c r="F58" s="33" t="str">
        <f>IF(AND($A58&lt;F$44,VLOOKUP(F$44,Datos32[],8,0)&lt;&gt;"",VLOOKUP($A58,Datos32[],8,0)&lt;&gt;""),(VLOOKUP(F$44,Datos32[],7,0)*VLOOKUP(F$44,Datos32[],9,0)-VLOOKUP($A58,Datos32[],7,0)*VLOOKUP($A58,Datos32[],9,0)-VLOOKUP(F$44,Datos32[],6,0)+VLOOKUP($A58,Datos32[],6,0))/(VLOOKUP(F$44,Datos32[],9,0)-VLOOKUP($A58,Datos32[],9,0)),"")</f>
        <v/>
      </c>
      <c r="G58" s="33" t="str">
        <f>IF(AND($A58&lt;G$44,VLOOKUP(G$44,Datos32[],8,0)&lt;&gt;"",VLOOKUP($A58,Datos32[],8,0)&lt;&gt;""),(VLOOKUP(G$44,Datos32[],7,0)*VLOOKUP(G$44,Datos32[],9,0)-VLOOKUP($A58,Datos32[],7,0)*VLOOKUP($A58,Datos32[],9,0)-VLOOKUP(G$44,Datos32[],6,0)+VLOOKUP($A58,Datos32[],6,0))/(VLOOKUP(G$44,Datos32[],9,0)-VLOOKUP($A58,Datos32[],9,0)),"")</f>
        <v/>
      </c>
      <c r="H58" s="33" t="str">
        <f>IF(AND($A58&lt;H$44,VLOOKUP(H$44,Datos32[],8,0)&lt;&gt;"",VLOOKUP($A58,Datos32[],8,0)&lt;&gt;""),(VLOOKUP(H$44,Datos32[],7,0)*VLOOKUP(H$44,Datos32[],9,0)-VLOOKUP($A58,Datos32[],7,0)*VLOOKUP($A58,Datos32[],9,0)-VLOOKUP(H$44,Datos32[],6,0)+VLOOKUP($A58,Datos32[],6,0))/(VLOOKUP(H$44,Datos32[],9,0)-VLOOKUP($A58,Datos32[],9,0)),"")</f>
        <v/>
      </c>
      <c r="I58" s="33" t="str">
        <f>IF(AND($A58&lt;I$44,VLOOKUP(I$44,Datos32[],8,0)&lt;&gt;"",VLOOKUP($A58,Datos32[],8,0)&lt;&gt;""),(VLOOKUP(I$44,Datos32[],7,0)*VLOOKUP(I$44,Datos32[],9,0)-VLOOKUP($A58,Datos32[],7,0)*VLOOKUP($A58,Datos32[],9,0)-VLOOKUP(I$44,Datos32[],6,0)+VLOOKUP($A58,Datos32[],6,0))/(VLOOKUP(I$44,Datos32[],9,0)-VLOOKUP($A58,Datos32[],9,0)),"")</f>
        <v/>
      </c>
      <c r="J58" s="33" t="str">
        <f>IF(AND($A58&lt;J$44,VLOOKUP(J$44,Datos32[],8,0)&lt;&gt;"",VLOOKUP($A58,Datos32[],8,0)&lt;&gt;""),(VLOOKUP(J$44,Datos32[],7,0)*VLOOKUP(J$44,Datos32[],9,0)-VLOOKUP($A58,Datos32[],7,0)*VLOOKUP($A58,Datos32[],9,0)-VLOOKUP(J$44,Datos32[],6,0)+VLOOKUP($A58,Datos32[],6,0))/(VLOOKUP(J$44,Datos32[],9,0)-VLOOKUP($A58,Datos32[],9,0)),"")</f>
        <v/>
      </c>
      <c r="K58" s="33" t="str">
        <f>IF(AND($A58&lt;K$44,VLOOKUP(K$44,Datos32[],8,0)&lt;&gt;"",VLOOKUP($A58,Datos32[],8,0)&lt;&gt;""),(VLOOKUP(K$44,Datos32[],7,0)*VLOOKUP(K$44,Datos32[],9,0)-VLOOKUP($A58,Datos32[],7,0)*VLOOKUP($A58,Datos32[],9,0)-VLOOKUP(K$44,Datos32[],6,0)+VLOOKUP($A58,Datos32[],6,0))/(VLOOKUP(K$44,Datos32[],9,0)-VLOOKUP($A58,Datos32[],9,0)),"")</f>
        <v/>
      </c>
      <c r="L58" s="33" t="str">
        <f>IF(AND($A58&lt;L$44,VLOOKUP(L$44,Datos32[],8,0)&lt;&gt;"",VLOOKUP($A58,Datos32[],8,0)&lt;&gt;""),(VLOOKUP(L$44,Datos32[],7,0)*VLOOKUP(L$44,Datos32[],9,0)-VLOOKUP($A58,Datos32[],7,0)*VLOOKUP($A58,Datos32[],9,0)-VLOOKUP(L$44,Datos32[],6,0)+VLOOKUP($A58,Datos32[],6,0))/(VLOOKUP(L$44,Datos32[],9,0)-VLOOKUP($A58,Datos32[],9,0)),"")</f>
        <v/>
      </c>
      <c r="M58" s="33" t="str">
        <f>IF(AND($A58&lt;M$44,VLOOKUP(M$44,Datos32[],8,0)&lt;&gt;"",VLOOKUP($A58,Datos32[],8,0)&lt;&gt;""),(VLOOKUP(M$44,Datos32[],7,0)*VLOOKUP(M$44,Datos32[],9,0)-VLOOKUP($A58,Datos32[],7,0)*VLOOKUP($A58,Datos32[],9,0)-VLOOKUP(M$44,Datos32[],6,0)+VLOOKUP($A58,Datos32[],6,0))/(VLOOKUP(M$44,Datos32[],9,0)-VLOOKUP($A58,Datos32[],9,0)),"")</f>
        <v/>
      </c>
      <c r="N58" s="33" t="str">
        <f>IF(AND($A58&lt;N$44,VLOOKUP(N$44,Datos32[],8,0)&lt;&gt;"",VLOOKUP($A58,Datos32[],8,0)&lt;&gt;""),(VLOOKUP(N$44,Datos32[],7,0)*VLOOKUP(N$44,Datos32[],9,0)-VLOOKUP($A58,Datos32[],7,0)*VLOOKUP($A58,Datos32[],9,0)-VLOOKUP(N$44,Datos32[],6,0)+VLOOKUP($A58,Datos32[],6,0))/(VLOOKUP(N$44,Datos32[],9,0)-VLOOKUP($A58,Datos32[],9,0)),"")</f>
        <v/>
      </c>
      <c r="O58" s="33" t="str">
        <f>IF(AND($A58&lt;O$44,VLOOKUP(O$44,Datos32[],8,0)&lt;&gt;"",VLOOKUP($A58,Datos32[],8,0)&lt;&gt;""),(VLOOKUP(O$44,Datos32[],7,0)*VLOOKUP(O$44,Datos32[],9,0)-VLOOKUP($A58,Datos32[],7,0)*VLOOKUP($A58,Datos32[],9,0)-VLOOKUP(O$44,Datos32[],6,0)+VLOOKUP($A58,Datos32[],6,0))/(VLOOKUP(O$44,Datos32[],9,0)-VLOOKUP($A58,Datos32[],9,0)),"")</f>
        <v/>
      </c>
      <c r="P58" s="33" t="str">
        <f>IF(AND($A58&lt;P$44,VLOOKUP(P$44,Datos32[],8,0)&lt;&gt;"",VLOOKUP($A58,Datos32[],8,0)&lt;&gt;""),(VLOOKUP(P$44,Datos32[],7,0)*VLOOKUP(P$44,Datos32[],9,0)-VLOOKUP($A58,Datos32[],7,0)*VLOOKUP($A58,Datos32[],9,0)-VLOOKUP(P$44,Datos32[],6,0)+VLOOKUP($A58,Datos32[],6,0))/(VLOOKUP(P$44,Datos32[],9,0)-VLOOKUP($A58,Datos32[],9,0)),"")</f>
        <v/>
      </c>
      <c r="Q58" s="33" t="str">
        <f>IF(AND($A58&lt;Q$44,VLOOKUP(Q$44,Datos32[],8,0)&lt;&gt;"",VLOOKUP($A58,Datos32[],8,0)&lt;&gt;""),(VLOOKUP(Q$44,Datos32[],7,0)*VLOOKUP(Q$44,Datos32[],9,0)-VLOOKUP($A58,Datos32[],7,0)*VLOOKUP($A58,Datos32[],9,0)-VLOOKUP(Q$44,Datos32[],6,0)+VLOOKUP($A58,Datos32[],6,0))/(VLOOKUP(Q$44,Datos32[],9,0)-VLOOKUP($A58,Datos32[],9,0)),"")</f>
        <v/>
      </c>
      <c r="S58" s="9">
        <v>14</v>
      </c>
      <c r="T58" s="36" t="str">
        <f t="shared" si="17"/>
        <v/>
      </c>
      <c r="U58" s="37" t="str">
        <f t="shared" si="18"/>
        <v/>
      </c>
      <c r="V58" s="37" t="str">
        <f t="shared" si="19"/>
        <v/>
      </c>
      <c r="W58" s="37" t="str">
        <f t="shared" si="20"/>
        <v/>
      </c>
      <c r="X58" s="37" t="str">
        <f t="shared" si="21"/>
        <v/>
      </c>
      <c r="Y58" s="37" t="str">
        <f t="shared" si="22"/>
        <v/>
      </c>
      <c r="Z58" s="37" t="str">
        <f t="shared" si="23"/>
        <v/>
      </c>
      <c r="AA58" s="37" t="str">
        <f t="shared" si="24"/>
        <v/>
      </c>
      <c r="AB58" s="37" t="str">
        <f t="shared" si="25"/>
        <v/>
      </c>
      <c r="AC58" s="37" t="str">
        <f t="shared" si="26"/>
        <v/>
      </c>
      <c r="AD58" s="37" t="str">
        <f t="shared" si="27"/>
        <v/>
      </c>
      <c r="AE58" s="37" t="str">
        <f t="shared" si="28"/>
        <v/>
      </c>
      <c r="AF58" s="37" t="str">
        <f t="shared" si="29"/>
        <v/>
      </c>
      <c r="AG58" s="37" t="str">
        <f t="shared" si="30"/>
        <v/>
      </c>
      <c r="AH58" s="37" t="str">
        <f t="shared" si="31"/>
        <v/>
      </c>
      <c r="AI58" s="37" t="str">
        <f t="shared" si="32"/>
        <v/>
      </c>
    </row>
    <row r="59" spans="1:35" x14ac:dyDescent="0.25">
      <c r="A59" s="9">
        <v>15</v>
      </c>
      <c r="B59" s="32" t="str">
        <f>IF(AND($A59&lt;B$44,VLOOKUP(B$44,Datos32[],8,0)&lt;&gt;"",VLOOKUP($A59,Datos32[],8,0)&lt;&gt;""),(VLOOKUP(B$44,Datos32[],7,0)*VLOOKUP(B$44,Datos32[],9,0)-VLOOKUP($A59,Datos32[],7,0)*VLOOKUP($A59,Datos32[],9,0)-VLOOKUP(B$44,Datos32[],6,0)+VLOOKUP($A59,Datos32[],6,0))/(VLOOKUP(B$44,Datos32[],9,0)-VLOOKUP($A59,Datos32[],9,0)),"")</f>
        <v/>
      </c>
      <c r="C59" s="33" t="str">
        <f>IF(AND($A59&lt;C$44,VLOOKUP(C$44,Datos32[],8,0)&lt;&gt;"",VLOOKUP($A59,Datos32[],8,0)&lt;&gt;""),(VLOOKUP(C$44,Datos32[],7,0)*VLOOKUP(C$44,Datos32[],9,0)-VLOOKUP($A59,Datos32[],7,0)*VLOOKUP($A59,Datos32[],9,0)-VLOOKUP(C$44,Datos32[],6,0)+VLOOKUP($A59,Datos32[],6,0))/(VLOOKUP(C$44,Datos32[],9,0)-VLOOKUP($A59,Datos32[],9,0)),"")</f>
        <v/>
      </c>
      <c r="D59" s="33" t="str">
        <f>IF(AND($A59&lt;D$44,VLOOKUP(D$44,Datos32[],8,0)&lt;&gt;"",VLOOKUP($A59,Datos32[],8,0)&lt;&gt;""),(VLOOKUP(D$44,Datos32[],7,0)*VLOOKUP(D$44,Datos32[],9,0)-VLOOKUP($A59,Datos32[],7,0)*VLOOKUP($A59,Datos32[],9,0)-VLOOKUP(D$44,Datos32[],6,0)+VLOOKUP($A59,Datos32[],6,0))/(VLOOKUP(D$44,Datos32[],9,0)-VLOOKUP($A59,Datos32[],9,0)),"")</f>
        <v/>
      </c>
      <c r="E59" s="33" t="str">
        <f>IF(AND($A59&lt;E$44,VLOOKUP(E$44,Datos32[],8,0)&lt;&gt;"",VLOOKUP($A59,Datos32[],8,0)&lt;&gt;""),(VLOOKUP(E$44,Datos32[],7,0)*VLOOKUP(E$44,Datos32[],9,0)-VLOOKUP($A59,Datos32[],7,0)*VLOOKUP($A59,Datos32[],9,0)-VLOOKUP(E$44,Datos32[],6,0)+VLOOKUP($A59,Datos32[],6,0))/(VLOOKUP(E$44,Datos32[],9,0)-VLOOKUP($A59,Datos32[],9,0)),"")</f>
        <v/>
      </c>
      <c r="F59" s="33" t="str">
        <f>IF(AND($A59&lt;F$44,VLOOKUP(F$44,Datos32[],8,0)&lt;&gt;"",VLOOKUP($A59,Datos32[],8,0)&lt;&gt;""),(VLOOKUP(F$44,Datos32[],7,0)*VLOOKUP(F$44,Datos32[],9,0)-VLOOKUP($A59,Datos32[],7,0)*VLOOKUP($A59,Datos32[],9,0)-VLOOKUP(F$44,Datos32[],6,0)+VLOOKUP($A59,Datos32[],6,0))/(VLOOKUP(F$44,Datos32[],9,0)-VLOOKUP($A59,Datos32[],9,0)),"")</f>
        <v/>
      </c>
      <c r="G59" s="33" t="str">
        <f>IF(AND($A59&lt;G$44,VLOOKUP(G$44,Datos32[],8,0)&lt;&gt;"",VLOOKUP($A59,Datos32[],8,0)&lt;&gt;""),(VLOOKUP(G$44,Datos32[],7,0)*VLOOKUP(G$44,Datos32[],9,0)-VLOOKUP($A59,Datos32[],7,0)*VLOOKUP($A59,Datos32[],9,0)-VLOOKUP(G$44,Datos32[],6,0)+VLOOKUP($A59,Datos32[],6,0))/(VLOOKUP(G$44,Datos32[],9,0)-VLOOKUP($A59,Datos32[],9,0)),"")</f>
        <v/>
      </c>
      <c r="H59" s="33" t="str">
        <f>IF(AND($A59&lt;H$44,VLOOKUP(H$44,Datos32[],8,0)&lt;&gt;"",VLOOKUP($A59,Datos32[],8,0)&lt;&gt;""),(VLOOKUP(H$44,Datos32[],7,0)*VLOOKUP(H$44,Datos32[],9,0)-VLOOKUP($A59,Datos32[],7,0)*VLOOKUP($A59,Datos32[],9,0)-VLOOKUP(H$44,Datos32[],6,0)+VLOOKUP($A59,Datos32[],6,0))/(VLOOKUP(H$44,Datos32[],9,0)-VLOOKUP($A59,Datos32[],9,0)),"")</f>
        <v/>
      </c>
      <c r="I59" s="33" t="str">
        <f>IF(AND($A59&lt;I$44,VLOOKUP(I$44,Datos32[],8,0)&lt;&gt;"",VLOOKUP($A59,Datos32[],8,0)&lt;&gt;""),(VLOOKUP(I$44,Datos32[],7,0)*VLOOKUP(I$44,Datos32[],9,0)-VLOOKUP($A59,Datos32[],7,0)*VLOOKUP($A59,Datos32[],9,0)-VLOOKUP(I$44,Datos32[],6,0)+VLOOKUP($A59,Datos32[],6,0))/(VLOOKUP(I$44,Datos32[],9,0)-VLOOKUP($A59,Datos32[],9,0)),"")</f>
        <v/>
      </c>
      <c r="J59" s="33" t="str">
        <f>IF(AND($A59&lt;J$44,VLOOKUP(J$44,Datos32[],8,0)&lt;&gt;"",VLOOKUP($A59,Datos32[],8,0)&lt;&gt;""),(VLOOKUP(J$44,Datos32[],7,0)*VLOOKUP(J$44,Datos32[],9,0)-VLOOKUP($A59,Datos32[],7,0)*VLOOKUP($A59,Datos32[],9,0)-VLOOKUP(J$44,Datos32[],6,0)+VLOOKUP($A59,Datos32[],6,0))/(VLOOKUP(J$44,Datos32[],9,0)-VLOOKUP($A59,Datos32[],9,0)),"")</f>
        <v/>
      </c>
      <c r="K59" s="33" t="str">
        <f>IF(AND($A59&lt;K$44,VLOOKUP(K$44,Datos32[],8,0)&lt;&gt;"",VLOOKUP($A59,Datos32[],8,0)&lt;&gt;""),(VLOOKUP(K$44,Datos32[],7,0)*VLOOKUP(K$44,Datos32[],9,0)-VLOOKUP($A59,Datos32[],7,0)*VLOOKUP($A59,Datos32[],9,0)-VLOOKUP(K$44,Datos32[],6,0)+VLOOKUP($A59,Datos32[],6,0))/(VLOOKUP(K$44,Datos32[],9,0)-VLOOKUP($A59,Datos32[],9,0)),"")</f>
        <v/>
      </c>
      <c r="L59" s="33" t="str">
        <f>IF(AND($A59&lt;L$44,VLOOKUP(L$44,Datos32[],8,0)&lt;&gt;"",VLOOKUP($A59,Datos32[],8,0)&lt;&gt;""),(VLOOKUP(L$44,Datos32[],7,0)*VLOOKUP(L$44,Datos32[],9,0)-VLOOKUP($A59,Datos32[],7,0)*VLOOKUP($A59,Datos32[],9,0)-VLOOKUP(L$44,Datos32[],6,0)+VLOOKUP($A59,Datos32[],6,0))/(VLOOKUP(L$44,Datos32[],9,0)-VLOOKUP($A59,Datos32[],9,0)),"")</f>
        <v/>
      </c>
      <c r="M59" s="33" t="str">
        <f>IF(AND($A59&lt;M$44,VLOOKUP(M$44,Datos32[],8,0)&lt;&gt;"",VLOOKUP($A59,Datos32[],8,0)&lt;&gt;""),(VLOOKUP(M$44,Datos32[],7,0)*VLOOKUP(M$44,Datos32[],9,0)-VLOOKUP($A59,Datos32[],7,0)*VLOOKUP($A59,Datos32[],9,0)-VLOOKUP(M$44,Datos32[],6,0)+VLOOKUP($A59,Datos32[],6,0))/(VLOOKUP(M$44,Datos32[],9,0)-VLOOKUP($A59,Datos32[],9,0)),"")</f>
        <v/>
      </c>
      <c r="N59" s="33" t="str">
        <f>IF(AND($A59&lt;N$44,VLOOKUP(N$44,Datos32[],8,0)&lt;&gt;"",VLOOKUP($A59,Datos32[],8,0)&lt;&gt;""),(VLOOKUP(N$44,Datos32[],7,0)*VLOOKUP(N$44,Datos32[],9,0)-VLOOKUP($A59,Datos32[],7,0)*VLOOKUP($A59,Datos32[],9,0)-VLOOKUP(N$44,Datos32[],6,0)+VLOOKUP($A59,Datos32[],6,0))/(VLOOKUP(N$44,Datos32[],9,0)-VLOOKUP($A59,Datos32[],9,0)),"")</f>
        <v/>
      </c>
      <c r="O59" s="33" t="str">
        <f>IF(AND($A59&lt;O$44,VLOOKUP(O$44,Datos32[],8,0)&lt;&gt;"",VLOOKUP($A59,Datos32[],8,0)&lt;&gt;""),(VLOOKUP(O$44,Datos32[],7,0)*VLOOKUP(O$44,Datos32[],9,0)-VLOOKUP($A59,Datos32[],7,0)*VLOOKUP($A59,Datos32[],9,0)-VLOOKUP(O$44,Datos32[],6,0)+VLOOKUP($A59,Datos32[],6,0))/(VLOOKUP(O$44,Datos32[],9,0)-VLOOKUP($A59,Datos32[],9,0)),"")</f>
        <v/>
      </c>
      <c r="P59" s="33" t="str">
        <f>IF(AND($A59&lt;P$44,VLOOKUP(P$44,Datos32[],8,0)&lt;&gt;"",VLOOKUP($A59,Datos32[],8,0)&lt;&gt;""),(VLOOKUP(P$44,Datos32[],7,0)*VLOOKUP(P$44,Datos32[],9,0)-VLOOKUP($A59,Datos32[],7,0)*VLOOKUP($A59,Datos32[],9,0)-VLOOKUP(P$44,Datos32[],6,0)+VLOOKUP($A59,Datos32[],6,0))/(VLOOKUP(P$44,Datos32[],9,0)-VLOOKUP($A59,Datos32[],9,0)),"")</f>
        <v/>
      </c>
      <c r="Q59" s="33" t="str">
        <f>IF(AND($A59&lt;Q$44,VLOOKUP(Q$44,Datos32[],8,0)&lt;&gt;"",VLOOKUP($A59,Datos32[],8,0)&lt;&gt;""),(VLOOKUP(Q$44,Datos32[],7,0)*VLOOKUP(Q$44,Datos32[],9,0)-VLOOKUP($A59,Datos32[],7,0)*VLOOKUP($A59,Datos32[],9,0)-VLOOKUP(Q$44,Datos32[],6,0)+VLOOKUP($A59,Datos32[],6,0))/(VLOOKUP(Q$44,Datos32[],9,0)-VLOOKUP($A59,Datos32[],9,0)),"")</f>
        <v/>
      </c>
      <c r="S59" s="9">
        <v>15</v>
      </c>
      <c r="T59" s="36" t="str">
        <f t="shared" si="17"/>
        <v/>
      </c>
      <c r="U59" s="37" t="str">
        <f t="shared" si="18"/>
        <v/>
      </c>
      <c r="V59" s="37" t="str">
        <f t="shared" si="19"/>
        <v/>
      </c>
      <c r="W59" s="37" t="str">
        <f t="shared" si="20"/>
        <v/>
      </c>
      <c r="X59" s="37" t="str">
        <f t="shared" si="21"/>
        <v/>
      </c>
      <c r="Y59" s="37" t="str">
        <f t="shared" si="22"/>
        <v/>
      </c>
      <c r="Z59" s="37" t="str">
        <f t="shared" si="23"/>
        <v/>
      </c>
      <c r="AA59" s="37" t="str">
        <f t="shared" si="24"/>
        <v/>
      </c>
      <c r="AB59" s="37" t="str">
        <f t="shared" si="25"/>
        <v/>
      </c>
      <c r="AC59" s="37" t="str">
        <f t="shared" si="26"/>
        <v/>
      </c>
      <c r="AD59" s="37" t="str">
        <f t="shared" si="27"/>
        <v/>
      </c>
      <c r="AE59" s="37" t="str">
        <f t="shared" si="28"/>
        <v/>
      </c>
      <c r="AF59" s="37" t="str">
        <f t="shared" si="29"/>
        <v/>
      </c>
      <c r="AG59" s="37" t="str">
        <f t="shared" si="30"/>
        <v/>
      </c>
      <c r="AH59" s="37" t="str">
        <f t="shared" si="31"/>
        <v/>
      </c>
      <c r="AI59" s="37" t="str">
        <f t="shared" si="32"/>
        <v/>
      </c>
    </row>
    <row r="60" spans="1:35" ht="16.5" thickBot="1" x14ac:dyDescent="0.3">
      <c r="A60" s="10">
        <v>16</v>
      </c>
      <c r="B60" s="32" t="str">
        <f>IF(AND($A60&lt;B$44,VLOOKUP(B$44,Datos32[],8,0)&lt;&gt;"",VLOOKUP($A60,Datos32[],8,0)&lt;&gt;""),(VLOOKUP(B$44,Datos32[],7,0)*VLOOKUP(B$44,Datos32[],9,0)-VLOOKUP($A60,Datos32[],7,0)*VLOOKUP($A60,Datos32[],9,0)-VLOOKUP(B$44,Datos32[],6,0)+VLOOKUP($A60,Datos32[],6,0))/(VLOOKUP(B$44,Datos32[],9,0)-VLOOKUP($A60,Datos32[],9,0)),"")</f>
        <v/>
      </c>
      <c r="C60" s="33" t="str">
        <f>IF(AND($A60&lt;C$44,VLOOKUP(C$44,Datos32[],8,0)&lt;&gt;"",VLOOKUP($A60,Datos32[],8,0)&lt;&gt;""),(VLOOKUP(C$44,Datos32[],7,0)*VLOOKUP(C$44,Datos32[],9,0)-VLOOKUP($A60,Datos32[],7,0)*VLOOKUP($A60,Datos32[],9,0)-VLOOKUP(C$44,Datos32[],6,0)+VLOOKUP($A60,Datos32[],6,0))/(VLOOKUP(C$44,Datos32[],9,0)-VLOOKUP($A60,Datos32[],9,0)),"")</f>
        <v/>
      </c>
      <c r="D60" s="33" t="str">
        <f>IF(AND($A60&lt;D$44,VLOOKUP(D$44,Datos32[],8,0)&lt;&gt;"",VLOOKUP($A60,Datos32[],8,0)&lt;&gt;""),(VLOOKUP(D$44,Datos32[],7,0)*VLOOKUP(D$44,Datos32[],9,0)-VLOOKUP($A60,Datos32[],7,0)*VLOOKUP($A60,Datos32[],9,0)-VLOOKUP(D$44,Datos32[],6,0)+VLOOKUP($A60,Datos32[],6,0))/(VLOOKUP(D$44,Datos32[],9,0)-VLOOKUP($A60,Datos32[],9,0)),"")</f>
        <v/>
      </c>
      <c r="E60" s="33" t="str">
        <f>IF(AND($A60&lt;E$44,VLOOKUP(E$44,Datos32[],8,0)&lt;&gt;"",VLOOKUP($A60,Datos32[],8,0)&lt;&gt;""),(VLOOKUP(E$44,Datos32[],7,0)*VLOOKUP(E$44,Datos32[],9,0)-VLOOKUP($A60,Datos32[],7,0)*VLOOKUP($A60,Datos32[],9,0)-VLOOKUP(E$44,Datos32[],6,0)+VLOOKUP($A60,Datos32[],6,0))/(VLOOKUP(E$44,Datos32[],9,0)-VLOOKUP($A60,Datos32[],9,0)),"")</f>
        <v/>
      </c>
      <c r="F60" s="33" t="str">
        <f>IF(AND($A60&lt;F$44,VLOOKUP(F$44,Datos32[],8,0)&lt;&gt;"",VLOOKUP($A60,Datos32[],8,0)&lt;&gt;""),(VLOOKUP(F$44,Datos32[],7,0)*VLOOKUP(F$44,Datos32[],9,0)-VLOOKUP($A60,Datos32[],7,0)*VLOOKUP($A60,Datos32[],9,0)-VLOOKUP(F$44,Datos32[],6,0)+VLOOKUP($A60,Datos32[],6,0))/(VLOOKUP(F$44,Datos32[],9,0)-VLOOKUP($A60,Datos32[],9,0)),"")</f>
        <v/>
      </c>
      <c r="G60" s="33" t="str">
        <f>IF(AND($A60&lt;G$44,VLOOKUP(G$44,Datos32[],8,0)&lt;&gt;"",VLOOKUP($A60,Datos32[],8,0)&lt;&gt;""),(VLOOKUP(G$44,Datos32[],7,0)*VLOOKUP(G$44,Datos32[],9,0)-VLOOKUP($A60,Datos32[],7,0)*VLOOKUP($A60,Datos32[],9,0)-VLOOKUP(G$44,Datos32[],6,0)+VLOOKUP($A60,Datos32[],6,0))/(VLOOKUP(G$44,Datos32[],9,0)-VLOOKUP($A60,Datos32[],9,0)),"")</f>
        <v/>
      </c>
      <c r="H60" s="33" t="str">
        <f>IF(AND($A60&lt;H$44,VLOOKUP(H$44,Datos32[],8,0)&lt;&gt;"",VLOOKUP($A60,Datos32[],8,0)&lt;&gt;""),(VLOOKUP(H$44,Datos32[],7,0)*VLOOKUP(H$44,Datos32[],9,0)-VLOOKUP($A60,Datos32[],7,0)*VLOOKUP($A60,Datos32[],9,0)-VLOOKUP(H$44,Datos32[],6,0)+VLOOKUP($A60,Datos32[],6,0))/(VLOOKUP(H$44,Datos32[],9,0)-VLOOKUP($A60,Datos32[],9,0)),"")</f>
        <v/>
      </c>
      <c r="I60" s="33" t="str">
        <f>IF(AND($A60&lt;I$44,VLOOKUP(I$44,Datos32[],8,0)&lt;&gt;"",VLOOKUP($A60,Datos32[],8,0)&lt;&gt;""),(VLOOKUP(I$44,Datos32[],7,0)*VLOOKUP(I$44,Datos32[],9,0)-VLOOKUP($A60,Datos32[],7,0)*VLOOKUP($A60,Datos32[],9,0)-VLOOKUP(I$44,Datos32[],6,0)+VLOOKUP($A60,Datos32[],6,0))/(VLOOKUP(I$44,Datos32[],9,0)-VLOOKUP($A60,Datos32[],9,0)),"")</f>
        <v/>
      </c>
      <c r="J60" s="33" t="str">
        <f>IF(AND($A60&lt;J$44,VLOOKUP(J$44,Datos32[],8,0)&lt;&gt;"",VLOOKUP($A60,Datos32[],8,0)&lt;&gt;""),(VLOOKUP(J$44,Datos32[],7,0)*VLOOKUP(J$44,Datos32[],9,0)-VLOOKUP($A60,Datos32[],7,0)*VLOOKUP($A60,Datos32[],9,0)-VLOOKUP(J$44,Datos32[],6,0)+VLOOKUP($A60,Datos32[],6,0))/(VLOOKUP(J$44,Datos32[],9,0)-VLOOKUP($A60,Datos32[],9,0)),"")</f>
        <v/>
      </c>
      <c r="K60" s="33" t="str">
        <f>IF(AND($A60&lt;K$44,VLOOKUP(K$44,Datos32[],8,0)&lt;&gt;"",VLOOKUP($A60,Datos32[],8,0)&lt;&gt;""),(VLOOKUP(K$44,Datos32[],7,0)*VLOOKUP(K$44,Datos32[],9,0)-VLOOKUP($A60,Datos32[],7,0)*VLOOKUP($A60,Datos32[],9,0)-VLOOKUP(K$44,Datos32[],6,0)+VLOOKUP($A60,Datos32[],6,0))/(VLOOKUP(K$44,Datos32[],9,0)-VLOOKUP($A60,Datos32[],9,0)),"")</f>
        <v/>
      </c>
      <c r="L60" s="33" t="str">
        <f>IF(AND($A60&lt;L$44,VLOOKUP(L$44,Datos32[],8,0)&lt;&gt;"",VLOOKUP($A60,Datos32[],8,0)&lt;&gt;""),(VLOOKUP(L$44,Datos32[],7,0)*VLOOKUP(L$44,Datos32[],9,0)-VLOOKUP($A60,Datos32[],7,0)*VLOOKUP($A60,Datos32[],9,0)-VLOOKUP(L$44,Datos32[],6,0)+VLOOKUP($A60,Datos32[],6,0))/(VLOOKUP(L$44,Datos32[],9,0)-VLOOKUP($A60,Datos32[],9,0)),"")</f>
        <v/>
      </c>
      <c r="M60" s="33" t="str">
        <f>IF(AND($A60&lt;M$44,VLOOKUP(M$44,Datos32[],8,0)&lt;&gt;"",VLOOKUP($A60,Datos32[],8,0)&lt;&gt;""),(VLOOKUP(M$44,Datos32[],7,0)*VLOOKUP(M$44,Datos32[],9,0)-VLOOKUP($A60,Datos32[],7,0)*VLOOKUP($A60,Datos32[],9,0)-VLOOKUP(M$44,Datos32[],6,0)+VLOOKUP($A60,Datos32[],6,0))/(VLOOKUP(M$44,Datos32[],9,0)-VLOOKUP($A60,Datos32[],9,0)),"")</f>
        <v/>
      </c>
      <c r="N60" s="33" t="str">
        <f>IF(AND($A60&lt;N$44,VLOOKUP(N$44,Datos32[],8,0)&lt;&gt;"",VLOOKUP($A60,Datos32[],8,0)&lt;&gt;""),(VLOOKUP(N$44,Datos32[],7,0)*VLOOKUP(N$44,Datos32[],9,0)-VLOOKUP($A60,Datos32[],7,0)*VLOOKUP($A60,Datos32[],9,0)-VLOOKUP(N$44,Datos32[],6,0)+VLOOKUP($A60,Datos32[],6,0))/(VLOOKUP(N$44,Datos32[],9,0)-VLOOKUP($A60,Datos32[],9,0)),"")</f>
        <v/>
      </c>
      <c r="O60" s="33" t="str">
        <f>IF(AND($A60&lt;O$44,VLOOKUP(O$44,Datos32[],8,0)&lt;&gt;"",VLOOKUP($A60,Datos32[],8,0)&lt;&gt;""),(VLOOKUP(O$44,Datos32[],7,0)*VLOOKUP(O$44,Datos32[],9,0)-VLOOKUP($A60,Datos32[],7,0)*VLOOKUP($A60,Datos32[],9,0)-VLOOKUP(O$44,Datos32[],6,0)+VLOOKUP($A60,Datos32[],6,0))/(VLOOKUP(O$44,Datos32[],9,0)-VLOOKUP($A60,Datos32[],9,0)),"")</f>
        <v/>
      </c>
      <c r="P60" s="33" t="str">
        <f>IF(AND($A60&lt;P$44,VLOOKUP(P$44,Datos32[],8,0)&lt;&gt;"",VLOOKUP($A60,Datos32[],8,0)&lt;&gt;""),(VLOOKUP(P$44,Datos32[],7,0)*VLOOKUP(P$44,Datos32[],9,0)-VLOOKUP($A60,Datos32[],7,0)*VLOOKUP($A60,Datos32[],9,0)-VLOOKUP(P$44,Datos32[],6,0)+VLOOKUP($A60,Datos32[],6,0))/(VLOOKUP(P$44,Datos32[],9,0)-VLOOKUP($A60,Datos32[],9,0)),"")</f>
        <v/>
      </c>
      <c r="Q60" s="33" t="str">
        <f>IF(AND($A60&lt;Q$44,VLOOKUP(Q$44,Datos32[],8,0)&lt;&gt;"",VLOOKUP($A60,Datos32[],8,0)&lt;&gt;""),(VLOOKUP(Q$44,Datos32[],7,0)*VLOOKUP(Q$44,Datos32[],9,0)-VLOOKUP($A60,Datos32[],7,0)*VLOOKUP($A60,Datos32[],9,0)-VLOOKUP(Q$44,Datos32[],6,0)+VLOOKUP($A60,Datos32[],6,0))/(VLOOKUP(Q$44,Datos32[],9,0)-VLOOKUP($A60,Datos32[],9,0)),"")</f>
        <v/>
      </c>
      <c r="S60" s="10">
        <v>16</v>
      </c>
      <c r="T60" s="36" t="str">
        <f t="shared" si="17"/>
        <v/>
      </c>
      <c r="U60" s="37" t="str">
        <f t="shared" si="18"/>
        <v/>
      </c>
      <c r="V60" s="37" t="str">
        <f t="shared" si="19"/>
        <v/>
      </c>
      <c r="W60" s="37" t="str">
        <f t="shared" si="20"/>
        <v/>
      </c>
      <c r="X60" s="37" t="str">
        <f t="shared" si="21"/>
        <v/>
      </c>
      <c r="Y60" s="37" t="str">
        <f t="shared" si="22"/>
        <v/>
      </c>
      <c r="Z60" s="37" t="str">
        <f t="shared" si="23"/>
        <v/>
      </c>
      <c r="AA60" s="37" t="str">
        <f t="shared" si="24"/>
        <v/>
      </c>
      <c r="AB60" s="37" t="str">
        <f t="shared" si="25"/>
        <v/>
      </c>
      <c r="AC60" s="37" t="str">
        <f t="shared" si="26"/>
        <v/>
      </c>
      <c r="AD60" s="37" t="str">
        <f t="shared" si="27"/>
        <v/>
      </c>
      <c r="AE60" s="37" t="str">
        <f t="shared" si="28"/>
        <v/>
      </c>
      <c r="AF60" s="37" t="str">
        <f t="shared" si="29"/>
        <v/>
      </c>
      <c r="AG60" s="37" t="str">
        <f t="shared" si="30"/>
        <v/>
      </c>
      <c r="AH60" s="37" t="str">
        <f t="shared" si="31"/>
        <v/>
      </c>
      <c r="AI60" s="37" t="str">
        <f t="shared" si="32"/>
        <v/>
      </c>
    </row>
  </sheetData>
  <sheetProtection sheet="1" objects="1" scenarios="1"/>
  <mergeCells count="5">
    <mergeCell ref="B1:E1"/>
    <mergeCell ref="B2:C2"/>
    <mergeCell ref="D2:E2"/>
    <mergeCell ref="F2:G2"/>
    <mergeCell ref="H2:I2"/>
  </mergeCells>
  <conditionalFormatting sqref="B26:Q41">
    <cfRule type="expression" dxfId="3" priority="4">
      <formula>B26&lt;&gt;T26</formula>
    </cfRule>
  </conditionalFormatting>
  <conditionalFormatting sqref="B45:Q60">
    <cfRule type="expression" dxfId="2" priority="3">
      <formula>B45&lt;&gt;T45</formula>
    </cfRule>
  </conditionalFormatting>
  <conditionalFormatting sqref="T26:AI41">
    <cfRule type="expression" dxfId="1" priority="2">
      <formula>T26&lt;&gt;B26</formula>
    </cfRule>
  </conditionalFormatting>
  <conditionalFormatting sqref="T45:AI60">
    <cfRule type="expression" dxfId="0" priority="1">
      <formula>T45&lt;&gt;B45</formula>
    </cfRule>
  </conditionalFormatting>
  <pageMargins left="0.75" right="0.75" top="1" bottom="1" header="0.5" footer="0.5"/>
  <drawing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/>
  <dimension ref="A1:P121"/>
  <sheetViews>
    <sheetView showGridLines="0" topLeftCell="B1" workbookViewId="0">
      <selection activeCell="O2" sqref="O2"/>
    </sheetView>
  </sheetViews>
  <sheetFormatPr defaultColWidth="11" defaultRowHeight="15.75" x14ac:dyDescent="0.25"/>
  <sheetData>
    <row r="1" spans="1:16" x14ac:dyDescent="0.25">
      <c r="A1" t="s">
        <v>16</v>
      </c>
      <c r="B1" t="s">
        <v>17</v>
      </c>
      <c r="C1" s="25" t="s">
        <v>18</v>
      </c>
      <c r="D1" s="25" t="s">
        <v>19</v>
      </c>
      <c r="F1" s="24" t="s">
        <v>20</v>
      </c>
      <c r="G1" s="24" t="s">
        <v>21</v>
      </c>
      <c r="I1" s="1" t="s">
        <v>34</v>
      </c>
      <c r="L1" s="25" t="s">
        <v>59</v>
      </c>
      <c r="M1" s="25" t="s">
        <v>60</v>
      </c>
      <c r="O1" s="24" t="s">
        <v>61</v>
      </c>
      <c r="P1" s="24" t="s">
        <v>62</v>
      </c>
    </row>
    <row r="2" spans="1:16" x14ac:dyDescent="0.25">
      <c r="A2" s="3">
        <v>1</v>
      </c>
      <c r="B2" s="3">
        <v>16</v>
      </c>
      <c r="C2" s="3">
        <f>IF(VLOOKUP(A2,'Mov. Cielo'!$A$25:$Q$41,B2+1,0)="",promedio_x,VLOOKUP(A2,'Mov. Cielo'!$A$25:$Q$41,B2+1,0))</f>
        <v>1349.153102067309</v>
      </c>
      <c r="D2" s="3">
        <f>IF(VLOOKUP(A2,'Mov. Cielo'!$A$44:$Q$60,B2+1,0)="",promedio_y,VLOOKUP(A2,'Mov. Cielo'!$A$44:$Q$60,B2+1,0))</f>
        <v>1039.7393065198839</v>
      </c>
      <c r="F2" s="3">
        <f>IF(VLOOKUP(A2,'Mov. RA'!$A$25:$Q$41,B2+1,0)="",'Mov. RA'!promedio_x,VLOOKUP(A2,'Mov. RA'!$A$25:$Q$41,B2+1,0))</f>
        <v>1400.9603375104368</v>
      </c>
      <c r="G2" s="3">
        <f>IF(VLOOKUP(A2,'Mov. RA'!$A$44:$Q$60,B2+1,0)="",'Mov. RA'!promedio_y,VLOOKUP(A2,'Mov. RA'!$A$44:$Q$60,B2+1,0))</f>
        <v>985.84746427392622</v>
      </c>
      <c r="I2" s="3" t="s">
        <v>35</v>
      </c>
      <c r="J2" s="12">
        <f>promedio_x</f>
        <v>1349.153102067309</v>
      </c>
      <c r="L2" s="3">
        <f>IF(ABS(C2-$J$2)&gt;$J$4,$J$2,C2)</f>
        <v>1349.153102067309</v>
      </c>
      <c r="M2" s="3">
        <f>IF(ABS(D2-$J$3)&gt;$J$5,$J$3,D2)</f>
        <v>1039.7393065198839</v>
      </c>
      <c r="O2" s="3">
        <f>IF(ABS(F2-$J$15)&gt;$J$17,$J$15,F2)</f>
        <v>1400.9603375104368</v>
      </c>
      <c r="P2" s="3">
        <f>IF(ABS(G2-$J$16)&gt;$J$18,$J$16,G2)</f>
        <v>985.84746427392622</v>
      </c>
    </row>
    <row r="3" spans="1:16" x14ac:dyDescent="0.25">
      <c r="A3" s="3">
        <f t="shared" ref="A3:A34" si="0">IF(B3=16,A2+1,A2)</f>
        <v>1</v>
      </c>
      <c r="B3" s="3">
        <f t="shared" ref="B3:B34" si="1">IF(B2&gt;A2+1,B2-1,16)</f>
        <v>15</v>
      </c>
      <c r="C3" s="3">
        <f>IF(VLOOKUP(A3,'Mov. Cielo'!$A$25:$Q$41,B3+1,0)="",promedio_x,VLOOKUP(A3,'Mov. Cielo'!$A$25:$Q$41,B3+1,0))</f>
        <v>1349.153102067309</v>
      </c>
      <c r="D3" s="3">
        <f>IF(VLOOKUP(A3,'Mov. Cielo'!$A$44:$Q$60,B3+1,0)="",promedio_y,VLOOKUP(A3,'Mov. Cielo'!$A$44:$Q$60,B3+1,0))</f>
        <v>1039.7393065198839</v>
      </c>
      <c r="F3" s="3">
        <f>IF(VLOOKUP(A3,'Mov. RA'!$A$25:$Q$41,B3+1,0)="",'Mov. RA'!promedio_x,VLOOKUP(A3,'Mov. RA'!$A$25:$Q$41,B3+1,0))</f>
        <v>1400.9603375104368</v>
      </c>
      <c r="G3" s="3">
        <f>IF(VLOOKUP(A3,'Mov. RA'!$A$44:$Q$60,B3+1,0)="",'Mov. RA'!promedio_y,VLOOKUP(A3,'Mov. RA'!$A$44:$Q$60,B3+1,0))</f>
        <v>985.84746427392622</v>
      </c>
      <c r="I3" s="3" t="s">
        <v>36</v>
      </c>
      <c r="J3" s="12">
        <f>promedio_y</f>
        <v>1039.7393065198839</v>
      </c>
      <c r="L3" s="3">
        <f t="shared" ref="L3:L66" si="2">IF(ABS(C3-$J$2)&gt;$J$4,$J$2,C3)</f>
        <v>1349.153102067309</v>
      </c>
      <c r="M3" s="3">
        <f t="shared" ref="M3:M66" si="3">IF(ABS(D3-$J$3)&gt;$J$5,$J$3,D3)</f>
        <v>1039.7393065198839</v>
      </c>
      <c r="O3" s="3">
        <f t="shared" ref="O3:O66" si="4">IF(ABS(F3-$J$15)&gt;$J$17,$J$15,F3)</f>
        <v>1400.9603375104368</v>
      </c>
      <c r="P3" s="3">
        <f t="shared" ref="P3:P66" si="5">IF(ABS(G3-$J$16)&gt;$J$18,$J$16,G3)</f>
        <v>985.84746427392622</v>
      </c>
    </row>
    <row r="4" spans="1:16" x14ac:dyDescent="0.25">
      <c r="A4" s="3">
        <f t="shared" si="0"/>
        <v>1</v>
      </c>
      <c r="B4" s="3">
        <f t="shared" si="1"/>
        <v>14</v>
      </c>
      <c r="C4" s="3">
        <f>IF(VLOOKUP(A4,'Mov. Cielo'!$A$25:$Q$41,B4+1,0)="",promedio_x,VLOOKUP(A4,'Mov. Cielo'!$A$25:$Q$41,B4+1,0))</f>
        <v>1349.153102067309</v>
      </c>
      <c r="D4" s="3">
        <f>IF(VLOOKUP(A4,'Mov. Cielo'!$A$44:$Q$60,B4+1,0)="",promedio_y,VLOOKUP(A4,'Mov. Cielo'!$A$44:$Q$60,B4+1,0))</f>
        <v>1039.7393065198839</v>
      </c>
      <c r="F4" s="3">
        <f>IF(VLOOKUP(A4,'Mov. RA'!$A$25:$Q$41,B4+1,0)="",'Mov. RA'!promedio_x,VLOOKUP(A4,'Mov. RA'!$A$25:$Q$41,B4+1,0))</f>
        <v>1400.9603375104368</v>
      </c>
      <c r="G4" s="3">
        <f>IF(VLOOKUP(A4,'Mov. RA'!$A$44:$Q$60,B4+1,0)="",'Mov. RA'!promedio_y,VLOOKUP(A4,'Mov. RA'!$A$44:$Q$60,B4+1,0))</f>
        <v>985.84746427392622</v>
      </c>
      <c r="I4" s="3" t="s">
        <v>30</v>
      </c>
      <c r="J4" s="12">
        <f>umbral_x</f>
        <v>1.5875997709478358</v>
      </c>
      <c r="L4" s="3">
        <f t="shared" si="2"/>
        <v>1349.153102067309</v>
      </c>
      <c r="M4" s="3">
        <f t="shared" si="3"/>
        <v>1039.7393065198839</v>
      </c>
      <c r="O4" s="3">
        <f t="shared" si="4"/>
        <v>1400.9603375104368</v>
      </c>
      <c r="P4" s="3">
        <f t="shared" si="5"/>
        <v>985.84746427392622</v>
      </c>
    </row>
    <row r="5" spans="1:16" x14ac:dyDescent="0.25">
      <c r="A5" s="3">
        <f t="shared" si="0"/>
        <v>1</v>
      </c>
      <c r="B5" s="3">
        <f t="shared" si="1"/>
        <v>13</v>
      </c>
      <c r="C5" s="3">
        <f>IF(VLOOKUP(A5,'Mov. Cielo'!$A$25:$Q$41,B5+1,0)="",promedio_x,VLOOKUP(A5,'Mov. Cielo'!$A$25:$Q$41,B5+1,0))</f>
        <v>1349.153102067309</v>
      </c>
      <c r="D5" s="3">
        <f>IF(VLOOKUP(A5,'Mov. Cielo'!$A$44:$Q$60,B5+1,0)="",promedio_y,VLOOKUP(A5,'Mov. Cielo'!$A$44:$Q$60,B5+1,0))</f>
        <v>1039.7393065198839</v>
      </c>
      <c r="F5" s="3">
        <f>IF(VLOOKUP(A5,'Mov. RA'!$A$25:$Q$41,B5+1,0)="",'Mov. RA'!promedio_x,VLOOKUP(A5,'Mov. RA'!$A$25:$Q$41,B5+1,0))</f>
        <v>1400.9603375104368</v>
      </c>
      <c r="G5" s="3">
        <f>IF(VLOOKUP(A5,'Mov. RA'!$A$44:$Q$60,B5+1,0)="",'Mov. RA'!promedio_y,VLOOKUP(A5,'Mov. RA'!$A$44:$Q$60,B5+1,0))</f>
        <v>985.84746427392622</v>
      </c>
      <c r="I5" s="3" t="s">
        <v>31</v>
      </c>
      <c r="J5" s="12">
        <f>umbral_y</f>
        <v>1.0267259025632165</v>
      </c>
      <c r="L5" s="3">
        <f t="shared" si="2"/>
        <v>1349.153102067309</v>
      </c>
      <c r="M5" s="3">
        <f t="shared" si="3"/>
        <v>1039.7393065198839</v>
      </c>
      <c r="O5" s="3">
        <f t="shared" si="4"/>
        <v>1400.9603375104368</v>
      </c>
      <c r="P5" s="3">
        <f t="shared" si="5"/>
        <v>985.84746427392622</v>
      </c>
    </row>
    <row r="6" spans="1:16" x14ac:dyDescent="0.25">
      <c r="A6" s="3">
        <f t="shared" si="0"/>
        <v>1</v>
      </c>
      <c r="B6" s="3">
        <f t="shared" si="1"/>
        <v>12</v>
      </c>
      <c r="C6" s="3">
        <f>IF(VLOOKUP(A6,'Mov. Cielo'!$A$25:$Q$41,B6+1,0)="",promedio_x,VLOOKUP(A6,'Mov. Cielo'!$A$25:$Q$41,B6+1,0))</f>
        <v>1349.153102067309</v>
      </c>
      <c r="D6" s="3">
        <f>IF(VLOOKUP(A6,'Mov. Cielo'!$A$44:$Q$60,B6+1,0)="",promedio_y,VLOOKUP(A6,'Mov. Cielo'!$A$44:$Q$60,B6+1,0))</f>
        <v>1039.7393065198839</v>
      </c>
      <c r="F6" s="3">
        <f>IF(VLOOKUP(A6,'Mov. RA'!$A$25:$Q$41,B6+1,0)="",'Mov. RA'!promedio_x,VLOOKUP(A6,'Mov. RA'!$A$25:$Q$41,B6+1,0))</f>
        <v>1400.9603375104368</v>
      </c>
      <c r="G6" s="3">
        <f>IF(VLOOKUP(A6,'Mov. RA'!$A$44:$Q$60,B6+1,0)="",'Mov. RA'!promedio_y,VLOOKUP(A6,'Mov. RA'!$A$44:$Q$60,B6+1,0))</f>
        <v>985.84746427392622</v>
      </c>
      <c r="L6" s="3">
        <f t="shared" si="2"/>
        <v>1349.153102067309</v>
      </c>
      <c r="M6" s="3">
        <f t="shared" si="3"/>
        <v>1039.7393065198839</v>
      </c>
      <c r="O6" s="3">
        <f t="shared" si="4"/>
        <v>1400.9603375104368</v>
      </c>
      <c r="P6" s="3">
        <f t="shared" si="5"/>
        <v>985.84746427392622</v>
      </c>
    </row>
    <row r="7" spans="1:16" x14ac:dyDescent="0.25">
      <c r="A7" s="3">
        <f t="shared" si="0"/>
        <v>1</v>
      </c>
      <c r="B7" s="3">
        <f t="shared" si="1"/>
        <v>11</v>
      </c>
      <c r="C7" s="3">
        <f>IF(VLOOKUP(A7,'Mov. Cielo'!$A$25:$Q$41,B7+1,0)="",promedio_x,VLOOKUP(A7,'Mov. Cielo'!$A$25:$Q$41,B7+1,0))</f>
        <v>1349.153102067309</v>
      </c>
      <c r="D7" s="3">
        <f>IF(VLOOKUP(A7,'Mov. Cielo'!$A$44:$Q$60,B7+1,0)="",promedio_y,VLOOKUP(A7,'Mov. Cielo'!$A$44:$Q$60,B7+1,0))</f>
        <v>1039.7393065198839</v>
      </c>
      <c r="F7" s="3">
        <f>IF(VLOOKUP(A7,'Mov. RA'!$A$25:$Q$41,B7+1,0)="",'Mov. RA'!promedio_x,VLOOKUP(A7,'Mov. RA'!$A$25:$Q$41,B7+1,0))</f>
        <v>1400.9603375104368</v>
      </c>
      <c r="G7" s="3">
        <f>IF(VLOOKUP(A7,'Mov. RA'!$A$44:$Q$60,B7+1,0)="",'Mov. RA'!promedio_y,VLOOKUP(A7,'Mov. RA'!$A$44:$Q$60,B7+1,0))</f>
        <v>985.84746427392622</v>
      </c>
      <c r="I7" s="23" t="s">
        <v>37</v>
      </c>
      <c r="J7" s="23" t="s">
        <v>38</v>
      </c>
      <c r="L7" s="3">
        <f t="shared" si="2"/>
        <v>1349.153102067309</v>
      </c>
      <c r="M7" s="3">
        <f t="shared" si="3"/>
        <v>1039.7393065198839</v>
      </c>
      <c r="O7" s="3">
        <f t="shared" si="4"/>
        <v>1400.9603375104368</v>
      </c>
      <c r="P7" s="3">
        <f t="shared" si="5"/>
        <v>985.84746427392622</v>
      </c>
    </row>
    <row r="8" spans="1:16" x14ac:dyDescent="0.25">
      <c r="A8" s="3">
        <f t="shared" si="0"/>
        <v>1</v>
      </c>
      <c r="B8" s="3">
        <f t="shared" si="1"/>
        <v>10</v>
      </c>
      <c r="C8" s="3">
        <f>IF(VLOOKUP(A8,'Mov. Cielo'!$A$25:$Q$41,B8+1,0)="",promedio_x,VLOOKUP(A8,'Mov. Cielo'!$A$25:$Q$41,B8+1,0))</f>
        <v>1349.153102067309</v>
      </c>
      <c r="D8" s="3">
        <f>IF(VLOOKUP(A8,'Mov. Cielo'!$A$44:$Q$60,B8+1,0)="",promedio_y,VLOOKUP(A8,'Mov. Cielo'!$A$44:$Q$60,B8+1,0))</f>
        <v>1039.7393065198839</v>
      </c>
      <c r="F8" s="3">
        <f>IF(VLOOKUP(A8,'Mov. RA'!$A$25:$Q$41,B8+1,0)="",'Mov. RA'!promedio_x,VLOOKUP(A8,'Mov. RA'!$A$25:$Q$41,B8+1,0))</f>
        <v>1400.9603375104368</v>
      </c>
      <c r="G8" s="3">
        <f>IF(VLOOKUP(A8,'Mov. RA'!$A$44:$Q$60,B8+1,0)="",'Mov. RA'!promedio_y,VLOOKUP(A8,'Mov. RA'!$A$44:$Q$60,B8+1,0))</f>
        <v>985.84746427392622</v>
      </c>
      <c r="I8" s="12">
        <f>J2-J4</f>
        <v>1347.565502296361</v>
      </c>
      <c r="J8" s="12">
        <f>J3-J5</f>
        <v>1038.7125806173208</v>
      </c>
      <c r="L8" s="3">
        <f t="shared" si="2"/>
        <v>1349.153102067309</v>
      </c>
      <c r="M8" s="3">
        <f t="shared" si="3"/>
        <v>1039.7393065198839</v>
      </c>
      <c r="O8" s="3">
        <f t="shared" si="4"/>
        <v>1400.9603375104368</v>
      </c>
      <c r="P8" s="3">
        <f t="shared" si="5"/>
        <v>985.84746427392622</v>
      </c>
    </row>
    <row r="9" spans="1:16" x14ac:dyDescent="0.25">
      <c r="A9" s="3">
        <f t="shared" si="0"/>
        <v>1</v>
      </c>
      <c r="B9" s="3">
        <f t="shared" si="1"/>
        <v>9</v>
      </c>
      <c r="C9" s="3">
        <f>IF(VLOOKUP(A9,'Mov. Cielo'!$A$25:$Q$41,B9+1,0)="",promedio_x,VLOOKUP(A9,'Mov. Cielo'!$A$25:$Q$41,B9+1,0))</f>
        <v>1349.153102067309</v>
      </c>
      <c r="D9" s="3">
        <f>IF(VLOOKUP(A9,'Mov. Cielo'!$A$44:$Q$60,B9+1,0)="",promedio_y,VLOOKUP(A9,'Mov. Cielo'!$A$44:$Q$60,B9+1,0))</f>
        <v>1039.7393065198839</v>
      </c>
      <c r="F9" s="3">
        <f>IF(VLOOKUP(A9,'Mov. RA'!$A$25:$Q$41,B9+1,0)="",'Mov. RA'!promedio_x,VLOOKUP(A9,'Mov. RA'!$A$25:$Q$41,B9+1,0))</f>
        <v>1400.9603375104368</v>
      </c>
      <c r="G9" s="3">
        <f>IF(VLOOKUP(A9,'Mov. RA'!$A$44:$Q$60,B9+1,0)="",'Mov. RA'!promedio_y,VLOOKUP(A9,'Mov. RA'!$A$44:$Q$60,B9+1,0))</f>
        <v>985.84746427392622</v>
      </c>
      <c r="I9" s="12">
        <f>J2+J4</f>
        <v>1350.7407018382569</v>
      </c>
      <c r="J9" s="12">
        <f>J3-J5</f>
        <v>1038.7125806173208</v>
      </c>
      <c r="L9" s="3">
        <f t="shared" si="2"/>
        <v>1349.153102067309</v>
      </c>
      <c r="M9" s="3">
        <f t="shared" si="3"/>
        <v>1039.7393065198839</v>
      </c>
      <c r="O9" s="3">
        <f t="shared" si="4"/>
        <v>1400.9603375104368</v>
      </c>
      <c r="P9" s="3">
        <f t="shared" si="5"/>
        <v>985.84746427392622</v>
      </c>
    </row>
    <row r="10" spans="1:16" x14ac:dyDescent="0.25">
      <c r="A10" s="3">
        <f t="shared" si="0"/>
        <v>1</v>
      </c>
      <c r="B10" s="3">
        <f t="shared" si="1"/>
        <v>8</v>
      </c>
      <c r="C10" s="3">
        <f>IF(VLOOKUP(A10,'Mov. Cielo'!$A$25:$Q$41,B10+1,0)="",promedio_x,VLOOKUP(A10,'Mov. Cielo'!$A$25:$Q$41,B10+1,0))</f>
        <v>1349.153102067309</v>
      </c>
      <c r="D10" s="3">
        <f>IF(VLOOKUP(A10,'Mov. Cielo'!$A$44:$Q$60,B10+1,0)="",promedio_y,VLOOKUP(A10,'Mov. Cielo'!$A$44:$Q$60,B10+1,0))</f>
        <v>1039.7393065198839</v>
      </c>
      <c r="F10" s="3">
        <f>IF(VLOOKUP(A10,'Mov. RA'!$A$25:$Q$41,B10+1,0)="",'Mov. RA'!promedio_x,VLOOKUP(A10,'Mov. RA'!$A$25:$Q$41,B10+1,0))</f>
        <v>1400.9603375104368</v>
      </c>
      <c r="G10" s="3">
        <f>IF(VLOOKUP(A10,'Mov. RA'!$A$44:$Q$60,B10+1,0)="",'Mov. RA'!promedio_y,VLOOKUP(A10,'Mov. RA'!$A$44:$Q$60,B10+1,0))</f>
        <v>985.84746427392622</v>
      </c>
      <c r="I10" s="12">
        <f>J2+J4</f>
        <v>1350.7407018382569</v>
      </c>
      <c r="J10" s="12">
        <f>J3+J5</f>
        <v>1040.7660324224471</v>
      </c>
      <c r="L10" s="3">
        <f t="shared" si="2"/>
        <v>1349.153102067309</v>
      </c>
      <c r="M10" s="3">
        <f t="shared" si="3"/>
        <v>1039.7393065198839</v>
      </c>
      <c r="O10" s="3">
        <f t="shared" si="4"/>
        <v>1400.9603375104368</v>
      </c>
      <c r="P10" s="3">
        <f t="shared" si="5"/>
        <v>985.84746427392622</v>
      </c>
    </row>
    <row r="11" spans="1:16" x14ac:dyDescent="0.25">
      <c r="A11" s="3">
        <f t="shared" si="0"/>
        <v>1</v>
      </c>
      <c r="B11" s="3">
        <f t="shared" si="1"/>
        <v>7</v>
      </c>
      <c r="C11" s="3">
        <f>IF(VLOOKUP(A11,'Mov. Cielo'!$A$25:$Q$41,B11+1,0)="",promedio_x,VLOOKUP(A11,'Mov. Cielo'!$A$25:$Q$41,B11+1,0))</f>
        <v>1349.153102067309</v>
      </c>
      <c r="D11" s="3">
        <f>IF(VLOOKUP(A11,'Mov. Cielo'!$A$44:$Q$60,B11+1,0)="",promedio_y,VLOOKUP(A11,'Mov. Cielo'!$A$44:$Q$60,B11+1,0))</f>
        <v>1039.7393065198839</v>
      </c>
      <c r="F11" s="3">
        <f>IF(VLOOKUP(A11,'Mov. RA'!$A$25:$Q$41,B11+1,0)="",'Mov. RA'!promedio_x,VLOOKUP(A11,'Mov. RA'!$A$25:$Q$41,B11+1,0))</f>
        <v>1400.9603375104368</v>
      </c>
      <c r="G11" s="3">
        <f>IF(VLOOKUP(A11,'Mov. RA'!$A$44:$Q$60,B11+1,0)="",'Mov. RA'!promedio_y,VLOOKUP(A11,'Mov. RA'!$A$44:$Q$60,B11+1,0))</f>
        <v>985.84746427392622</v>
      </c>
      <c r="I11" s="12">
        <f>J2-J4</f>
        <v>1347.565502296361</v>
      </c>
      <c r="J11" s="12">
        <f>J3+J5</f>
        <v>1040.7660324224471</v>
      </c>
      <c r="L11" s="3">
        <f t="shared" si="2"/>
        <v>1349.153102067309</v>
      </c>
      <c r="M11" s="3">
        <f t="shared" si="3"/>
        <v>1039.7393065198839</v>
      </c>
      <c r="O11" s="3">
        <f t="shared" si="4"/>
        <v>1400.9603375104368</v>
      </c>
      <c r="P11" s="3">
        <f t="shared" si="5"/>
        <v>985.84746427392622</v>
      </c>
    </row>
    <row r="12" spans="1:16" x14ac:dyDescent="0.25">
      <c r="A12" s="3">
        <f t="shared" si="0"/>
        <v>1</v>
      </c>
      <c r="B12" s="3">
        <f t="shared" si="1"/>
        <v>6</v>
      </c>
      <c r="C12" s="3">
        <f>IF(VLOOKUP(A12,'Mov. Cielo'!$A$25:$Q$41,B12+1,0)="",promedio_x,VLOOKUP(A12,'Mov. Cielo'!$A$25:$Q$41,B12+1,0))</f>
        <v>1349.153102067309</v>
      </c>
      <c r="D12" s="3">
        <f>IF(VLOOKUP(A12,'Mov. Cielo'!$A$44:$Q$60,B12+1,0)="",promedio_y,VLOOKUP(A12,'Mov. Cielo'!$A$44:$Q$60,B12+1,0))</f>
        <v>1039.7393065198839</v>
      </c>
      <c r="F12" s="3">
        <f>IF(VLOOKUP(A12,'Mov. RA'!$A$25:$Q$41,B12+1,0)="",'Mov. RA'!promedio_x,VLOOKUP(A12,'Mov. RA'!$A$25:$Q$41,B12+1,0))</f>
        <v>1400.9603375104368</v>
      </c>
      <c r="G12" s="3">
        <f>IF(VLOOKUP(A12,'Mov. RA'!$A$44:$Q$60,B12+1,0)="",'Mov. RA'!promedio_y,VLOOKUP(A12,'Mov. RA'!$A$44:$Q$60,B12+1,0))</f>
        <v>985.84746427392622</v>
      </c>
      <c r="I12" s="12">
        <f>I8</f>
        <v>1347.565502296361</v>
      </c>
      <c r="J12" s="12">
        <f>J8</f>
        <v>1038.7125806173208</v>
      </c>
      <c r="L12" s="3">
        <f t="shared" si="2"/>
        <v>1349.153102067309</v>
      </c>
      <c r="M12" s="3">
        <f t="shared" si="3"/>
        <v>1039.7393065198839</v>
      </c>
      <c r="O12" s="3">
        <f t="shared" si="4"/>
        <v>1400.9603375104368</v>
      </c>
      <c r="P12" s="3">
        <f t="shared" si="5"/>
        <v>985.84746427392622</v>
      </c>
    </row>
    <row r="13" spans="1:16" x14ac:dyDescent="0.25">
      <c r="A13" s="3">
        <f t="shared" si="0"/>
        <v>1</v>
      </c>
      <c r="B13" s="3">
        <f t="shared" si="1"/>
        <v>5</v>
      </c>
      <c r="C13" s="3">
        <f>IF(VLOOKUP(A13,'Mov. Cielo'!$A$25:$Q$41,B13+1,0)="",promedio_x,VLOOKUP(A13,'Mov. Cielo'!$A$25:$Q$41,B13+1,0))</f>
        <v>1350.4429019061711</v>
      </c>
      <c r="D13" s="3">
        <f>IF(VLOOKUP(A13,'Mov. Cielo'!$A$44:$Q$60,B13+1,0)="",promedio_y,VLOOKUP(A13,'Mov. Cielo'!$A$44:$Q$60,B13+1,0))</f>
        <v>1038.7108973801026</v>
      </c>
      <c r="F13" s="3">
        <f>IF(VLOOKUP(A13,'Mov. RA'!$A$25:$Q$41,B13+1,0)="",'Mov. RA'!promedio_x,VLOOKUP(A13,'Mov. RA'!$A$25:$Q$41,B13+1,0))</f>
        <v>1404.4919004346107</v>
      </c>
      <c r="G13" s="3">
        <f>IF(VLOOKUP(A13,'Mov. RA'!$A$44:$Q$60,B13+1,0)="",'Mov. RA'!promedio_y,VLOOKUP(A13,'Mov. RA'!$A$44:$Q$60,B13+1,0))</f>
        <v>983.42552350849473</v>
      </c>
      <c r="L13" s="3">
        <f t="shared" si="2"/>
        <v>1350.4429019061711</v>
      </c>
      <c r="M13" s="3">
        <f t="shared" si="3"/>
        <v>1039.7393065198839</v>
      </c>
      <c r="O13" s="3">
        <f t="shared" si="4"/>
        <v>1400.9603375104368</v>
      </c>
      <c r="P13" s="3">
        <f t="shared" si="5"/>
        <v>985.84746427392622</v>
      </c>
    </row>
    <row r="14" spans="1:16" x14ac:dyDescent="0.25">
      <c r="A14" s="3">
        <f t="shared" si="0"/>
        <v>1</v>
      </c>
      <c r="B14" s="3">
        <f t="shared" si="1"/>
        <v>4</v>
      </c>
      <c r="C14" s="3">
        <f>IF(VLOOKUP(A14,'Mov. Cielo'!$A$25:$Q$41,B14+1,0)="",promedio_x,VLOOKUP(A14,'Mov. Cielo'!$A$25:$Q$41,B14+1,0))</f>
        <v>1348.6536928764319</v>
      </c>
      <c r="D14" s="3">
        <f>IF(VLOOKUP(A14,'Mov. Cielo'!$A$44:$Q$60,B14+1,0)="",promedio_y,VLOOKUP(A14,'Mov. Cielo'!$A$44:$Q$60,B14+1,0))</f>
        <v>1041.7916546498518</v>
      </c>
      <c r="F14" s="3">
        <f>IF(VLOOKUP(A14,'Mov. RA'!$A$25:$Q$41,B14+1,0)="",'Mov. RA'!promedio_x,VLOOKUP(A14,'Mov. RA'!$A$25:$Q$41,B14+1,0))</f>
        <v>1399.6997355469036</v>
      </c>
      <c r="G14" s="3">
        <f>IF(VLOOKUP(A14,'Mov. RA'!$A$44:$Q$60,B14+1,0)="",'Mov. RA'!promedio_y,VLOOKUP(A14,'Mov. RA'!$A$44:$Q$60,B14+1,0))</f>
        <v>990.36590024241536</v>
      </c>
      <c r="I14" s="1" t="s">
        <v>39</v>
      </c>
      <c r="L14" s="3">
        <f t="shared" si="2"/>
        <v>1348.6536928764319</v>
      </c>
      <c r="M14" s="3">
        <f t="shared" si="3"/>
        <v>1039.7393065198839</v>
      </c>
      <c r="O14" s="3">
        <f t="shared" si="4"/>
        <v>1399.6997355469036</v>
      </c>
      <c r="P14" s="3">
        <f t="shared" si="5"/>
        <v>985.84746427392622</v>
      </c>
    </row>
    <row r="15" spans="1:16" x14ac:dyDescent="0.25">
      <c r="A15" s="3">
        <f t="shared" si="0"/>
        <v>1</v>
      </c>
      <c r="B15" s="3">
        <f t="shared" si="1"/>
        <v>3</v>
      </c>
      <c r="C15" s="3">
        <f>IF(VLOOKUP(A15,'Mov. Cielo'!$A$25:$Q$41,B15+1,0)="",promedio_x,VLOOKUP(A15,'Mov. Cielo'!$A$25:$Q$41,B15+1,0))</f>
        <v>1349.5700759336742</v>
      </c>
      <c r="D15" s="3">
        <f>IF(VLOOKUP(A15,'Mov. Cielo'!$A$44:$Q$60,B15+1,0)="",promedio_y,VLOOKUP(A15,'Mov. Cielo'!$A$44:$Q$60,B15+1,0))</f>
        <v>1040.2137765380444</v>
      </c>
      <c r="F15" s="3">
        <f>IF(VLOOKUP(A15,'Mov. RA'!$A$25:$Q$41,B15+1,0)="",'Mov. RA'!promedio_x,VLOOKUP(A15,'Mov. RA'!$A$25:$Q$41,B15+1,0))</f>
        <v>1402.3084795321638</v>
      </c>
      <c r="G15" s="3">
        <f>IF(VLOOKUP(A15,'Mov. RA'!$A$44:$Q$60,B15+1,0)="",'Mov. RA'!promedio_y,VLOOKUP(A15,'Mov. RA'!$A$44:$Q$60,B15+1,0))</f>
        <v>986.5877192982457</v>
      </c>
      <c r="I15" s="3" t="s">
        <v>35</v>
      </c>
      <c r="J15" s="12">
        <f>'Mov. RA'!promedio_x</f>
        <v>1400.9603375104368</v>
      </c>
      <c r="L15" s="3">
        <f t="shared" si="2"/>
        <v>1349.5700759336742</v>
      </c>
      <c r="M15" s="3">
        <f t="shared" si="3"/>
        <v>1040.2137765380444</v>
      </c>
      <c r="O15" s="3">
        <f t="shared" si="4"/>
        <v>1402.3084795321638</v>
      </c>
      <c r="P15" s="3">
        <f t="shared" si="5"/>
        <v>986.5877192982457</v>
      </c>
    </row>
    <row r="16" spans="1:16" x14ac:dyDescent="0.25">
      <c r="A16" s="3">
        <f t="shared" si="0"/>
        <v>1</v>
      </c>
      <c r="B16" s="3">
        <f t="shared" si="1"/>
        <v>2</v>
      </c>
      <c r="C16" s="3">
        <f>IF(VLOOKUP(A16,'Mov. Cielo'!$A$25:$Q$41,B16+1,0)="",promedio_x,VLOOKUP(A16,'Mov. Cielo'!$A$25:$Q$41,B16+1,0))</f>
        <v>1350.3521720613287</v>
      </c>
      <c r="D16" s="3">
        <f>IF(VLOOKUP(A16,'Mov. Cielo'!$A$44:$Q$60,B16+1,0)="",promedio_y,VLOOKUP(A16,'Mov. Cielo'!$A$44:$Q$60,B16+1,0))</f>
        <v>1038.8671209540034</v>
      </c>
      <c r="F16" s="3">
        <f>IF(VLOOKUP(A16,'Mov. RA'!$A$25:$Q$41,B16+1,0)="",'Mov. RA'!promedio_x,VLOOKUP(A16,'Mov. RA'!$A$25:$Q$41,B16+1,0))</f>
        <v>1403.6404686765595</v>
      </c>
      <c r="G16" s="3">
        <f>IF(VLOOKUP(A16,'Mov. RA'!$A$44:$Q$60,B16+1,0)="",'Mov. RA'!promedio_y,VLOOKUP(A16,'Mov. RA'!$A$44:$Q$60,B16+1,0))</f>
        <v>984.65863157187937</v>
      </c>
      <c r="I16" s="3" t="s">
        <v>36</v>
      </c>
      <c r="J16" s="12">
        <f>'Mov. RA'!promedio_y</f>
        <v>985.84746427392622</v>
      </c>
      <c r="L16" s="3">
        <f t="shared" si="2"/>
        <v>1350.3521720613287</v>
      </c>
      <c r="M16" s="3">
        <f t="shared" si="3"/>
        <v>1038.8671209540034</v>
      </c>
      <c r="O16" s="3">
        <f t="shared" si="4"/>
        <v>1403.6404686765595</v>
      </c>
      <c r="P16" s="3">
        <f t="shared" si="5"/>
        <v>984.65863157187937</v>
      </c>
    </row>
    <row r="17" spans="1:16" x14ac:dyDescent="0.25">
      <c r="A17" s="3">
        <f t="shared" si="0"/>
        <v>2</v>
      </c>
      <c r="B17" s="3">
        <f t="shared" si="1"/>
        <v>16</v>
      </c>
      <c r="C17" s="3">
        <f>IF(VLOOKUP(A17,'Mov. Cielo'!$A$25:$Q$41,B17+1,0)="",promedio_x,VLOOKUP(A17,'Mov. Cielo'!$A$25:$Q$41,B17+1,0))</f>
        <v>1349.153102067309</v>
      </c>
      <c r="D17" s="3">
        <f>IF(VLOOKUP(A17,'Mov. Cielo'!$A$44:$Q$60,B17+1,0)="",promedio_y,VLOOKUP(A17,'Mov. Cielo'!$A$44:$Q$60,B17+1,0))</f>
        <v>1039.7393065198839</v>
      </c>
      <c r="F17" s="3">
        <f>IF(VLOOKUP(A17,'Mov. RA'!$A$25:$Q$41,B17+1,0)="",'Mov. RA'!promedio_x,VLOOKUP(A17,'Mov. RA'!$A$25:$Q$41,B17+1,0))</f>
        <v>1400.9603375104368</v>
      </c>
      <c r="G17" s="3">
        <f>IF(VLOOKUP(A17,'Mov. RA'!$A$44:$Q$60,B17+1,0)="",'Mov. RA'!promedio_y,VLOOKUP(A17,'Mov. RA'!$A$44:$Q$60,B17+1,0))</f>
        <v>985.84746427392622</v>
      </c>
      <c r="I17" s="3" t="s">
        <v>30</v>
      </c>
      <c r="J17" s="12">
        <f>'Mov. RA'!umbral_x</f>
        <v>2.7350342369103595</v>
      </c>
      <c r="L17" s="3">
        <f t="shared" si="2"/>
        <v>1349.153102067309</v>
      </c>
      <c r="M17" s="3">
        <f t="shared" si="3"/>
        <v>1039.7393065198839</v>
      </c>
      <c r="O17" s="3">
        <f t="shared" si="4"/>
        <v>1400.9603375104368</v>
      </c>
      <c r="P17" s="3">
        <f t="shared" si="5"/>
        <v>985.84746427392622</v>
      </c>
    </row>
    <row r="18" spans="1:16" x14ac:dyDescent="0.25">
      <c r="A18" s="3">
        <f t="shared" si="0"/>
        <v>2</v>
      </c>
      <c r="B18" s="3">
        <f t="shared" si="1"/>
        <v>15</v>
      </c>
      <c r="C18" s="3">
        <f>IF(VLOOKUP(A18,'Mov. Cielo'!$A$25:$Q$41,B18+1,0)="",promedio_x,VLOOKUP(A18,'Mov. Cielo'!$A$25:$Q$41,B18+1,0))</f>
        <v>1349.153102067309</v>
      </c>
      <c r="D18" s="3">
        <f>IF(VLOOKUP(A18,'Mov. Cielo'!$A$44:$Q$60,B18+1,0)="",promedio_y,VLOOKUP(A18,'Mov. Cielo'!$A$44:$Q$60,B18+1,0))</f>
        <v>1039.7393065198839</v>
      </c>
      <c r="F18" s="3">
        <f>IF(VLOOKUP(A18,'Mov. RA'!$A$25:$Q$41,B18+1,0)="",'Mov. RA'!promedio_x,VLOOKUP(A18,'Mov. RA'!$A$25:$Q$41,B18+1,0))</f>
        <v>1400.9603375104368</v>
      </c>
      <c r="G18" s="3">
        <f>IF(VLOOKUP(A18,'Mov. RA'!$A$44:$Q$60,B18+1,0)="",'Mov. RA'!promedio_y,VLOOKUP(A18,'Mov. RA'!$A$44:$Q$60,B18+1,0))</f>
        <v>985.84746427392622</v>
      </c>
      <c r="I18" s="3" t="s">
        <v>31</v>
      </c>
      <c r="J18" s="12">
        <f>'Mov. RA'!umbral_y</f>
        <v>1.3580910544317035</v>
      </c>
      <c r="L18" s="3">
        <f t="shared" si="2"/>
        <v>1349.153102067309</v>
      </c>
      <c r="M18" s="3">
        <f t="shared" si="3"/>
        <v>1039.7393065198839</v>
      </c>
      <c r="O18" s="3">
        <f t="shared" si="4"/>
        <v>1400.9603375104368</v>
      </c>
      <c r="P18" s="3">
        <f t="shared" si="5"/>
        <v>985.84746427392622</v>
      </c>
    </row>
    <row r="19" spans="1:16" x14ac:dyDescent="0.25">
      <c r="A19" s="3">
        <f t="shared" si="0"/>
        <v>2</v>
      </c>
      <c r="B19" s="3">
        <f t="shared" si="1"/>
        <v>14</v>
      </c>
      <c r="C19" s="3">
        <f>IF(VLOOKUP(A19,'Mov. Cielo'!$A$25:$Q$41,B19+1,0)="",promedio_x,VLOOKUP(A19,'Mov. Cielo'!$A$25:$Q$41,B19+1,0))</f>
        <v>1349.153102067309</v>
      </c>
      <c r="D19" s="3">
        <f>IF(VLOOKUP(A19,'Mov. Cielo'!$A$44:$Q$60,B19+1,0)="",promedio_y,VLOOKUP(A19,'Mov. Cielo'!$A$44:$Q$60,B19+1,0))</f>
        <v>1039.7393065198839</v>
      </c>
      <c r="F19" s="3">
        <f>IF(VLOOKUP(A19,'Mov. RA'!$A$25:$Q$41,B19+1,0)="",'Mov. RA'!promedio_x,VLOOKUP(A19,'Mov. RA'!$A$25:$Q$41,B19+1,0))</f>
        <v>1400.9603375104368</v>
      </c>
      <c r="G19" s="3">
        <f>IF(VLOOKUP(A19,'Mov. RA'!$A$44:$Q$60,B19+1,0)="",'Mov. RA'!promedio_y,VLOOKUP(A19,'Mov. RA'!$A$44:$Q$60,B19+1,0))</f>
        <v>985.84746427392622</v>
      </c>
      <c r="L19" s="3">
        <f t="shared" si="2"/>
        <v>1349.153102067309</v>
      </c>
      <c r="M19" s="3">
        <f t="shared" si="3"/>
        <v>1039.7393065198839</v>
      </c>
      <c r="O19" s="3">
        <f t="shared" si="4"/>
        <v>1400.9603375104368</v>
      </c>
      <c r="P19" s="3">
        <f t="shared" si="5"/>
        <v>985.84746427392622</v>
      </c>
    </row>
    <row r="20" spans="1:16" x14ac:dyDescent="0.25">
      <c r="A20" s="3">
        <f t="shared" si="0"/>
        <v>2</v>
      </c>
      <c r="B20" s="3">
        <f t="shared" si="1"/>
        <v>13</v>
      </c>
      <c r="C20" s="3">
        <f>IF(VLOOKUP(A20,'Mov. Cielo'!$A$25:$Q$41,B20+1,0)="",promedio_x,VLOOKUP(A20,'Mov. Cielo'!$A$25:$Q$41,B20+1,0))</f>
        <v>1349.153102067309</v>
      </c>
      <c r="D20" s="3">
        <f>IF(VLOOKUP(A20,'Mov. Cielo'!$A$44:$Q$60,B20+1,0)="",promedio_y,VLOOKUP(A20,'Mov. Cielo'!$A$44:$Q$60,B20+1,0))</f>
        <v>1039.7393065198839</v>
      </c>
      <c r="F20" s="3">
        <f>IF(VLOOKUP(A20,'Mov. RA'!$A$25:$Q$41,B20+1,0)="",'Mov. RA'!promedio_x,VLOOKUP(A20,'Mov. RA'!$A$25:$Q$41,B20+1,0))</f>
        <v>1400.9603375104368</v>
      </c>
      <c r="G20" s="3">
        <f>IF(VLOOKUP(A20,'Mov. RA'!$A$44:$Q$60,B20+1,0)="",'Mov. RA'!promedio_y,VLOOKUP(A20,'Mov. RA'!$A$44:$Q$60,B20+1,0))</f>
        <v>985.84746427392622</v>
      </c>
      <c r="I20" s="23" t="s">
        <v>37</v>
      </c>
      <c r="J20" s="23" t="s">
        <v>38</v>
      </c>
      <c r="L20" s="3">
        <f t="shared" si="2"/>
        <v>1349.153102067309</v>
      </c>
      <c r="M20" s="3">
        <f t="shared" si="3"/>
        <v>1039.7393065198839</v>
      </c>
      <c r="O20" s="3">
        <f t="shared" si="4"/>
        <v>1400.9603375104368</v>
      </c>
      <c r="P20" s="3">
        <f t="shared" si="5"/>
        <v>985.84746427392622</v>
      </c>
    </row>
    <row r="21" spans="1:16" x14ac:dyDescent="0.25">
      <c r="A21" s="3">
        <f t="shared" si="0"/>
        <v>2</v>
      </c>
      <c r="B21" s="3">
        <f t="shared" si="1"/>
        <v>12</v>
      </c>
      <c r="C21" s="3">
        <f>IF(VLOOKUP(A21,'Mov. Cielo'!$A$25:$Q$41,B21+1,0)="",promedio_x,VLOOKUP(A21,'Mov. Cielo'!$A$25:$Q$41,B21+1,0))</f>
        <v>1349.153102067309</v>
      </c>
      <c r="D21" s="3">
        <f>IF(VLOOKUP(A21,'Mov. Cielo'!$A$44:$Q$60,B21+1,0)="",promedio_y,VLOOKUP(A21,'Mov. Cielo'!$A$44:$Q$60,B21+1,0))</f>
        <v>1039.7393065198839</v>
      </c>
      <c r="F21" s="3">
        <f>IF(VLOOKUP(A21,'Mov. RA'!$A$25:$Q$41,B21+1,0)="",'Mov. RA'!promedio_x,VLOOKUP(A21,'Mov. RA'!$A$25:$Q$41,B21+1,0))</f>
        <v>1400.9603375104368</v>
      </c>
      <c r="G21" s="3">
        <f>IF(VLOOKUP(A21,'Mov. RA'!$A$44:$Q$60,B21+1,0)="",'Mov. RA'!promedio_y,VLOOKUP(A21,'Mov. RA'!$A$44:$Q$60,B21+1,0))</f>
        <v>985.84746427392622</v>
      </c>
      <c r="I21" s="12">
        <f>J15-J17</f>
        <v>1398.2253032735264</v>
      </c>
      <c r="J21" s="12">
        <f>J16-J18</f>
        <v>984.4893732194945</v>
      </c>
      <c r="L21" s="3">
        <f t="shared" si="2"/>
        <v>1349.153102067309</v>
      </c>
      <c r="M21" s="3">
        <f t="shared" si="3"/>
        <v>1039.7393065198839</v>
      </c>
      <c r="O21" s="3">
        <f t="shared" si="4"/>
        <v>1400.9603375104368</v>
      </c>
      <c r="P21" s="3">
        <f t="shared" si="5"/>
        <v>985.84746427392622</v>
      </c>
    </row>
    <row r="22" spans="1:16" x14ac:dyDescent="0.25">
      <c r="A22" s="3">
        <f t="shared" si="0"/>
        <v>2</v>
      </c>
      <c r="B22" s="3">
        <f t="shared" si="1"/>
        <v>11</v>
      </c>
      <c r="C22" s="3">
        <f>IF(VLOOKUP(A22,'Mov. Cielo'!$A$25:$Q$41,B22+1,0)="",promedio_x,VLOOKUP(A22,'Mov. Cielo'!$A$25:$Q$41,B22+1,0))</f>
        <v>1349.153102067309</v>
      </c>
      <c r="D22" s="3">
        <f>IF(VLOOKUP(A22,'Mov. Cielo'!$A$44:$Q$60,B22+1,0)="",promedio_y,VLOOKUP(A22,'Mov. Cielo'!$A$44:$Q$60,B22+1,0))</f>
        <v>1039.7393065198839</v>
      </c>
      <c r="F22" s="3">
        <f>IF(VLOOKUP(A22,'Mov. RA'!$A$25:$Q$41,B22+1,0)="",'Mov. RA'!promedio_x,VLOOKUP(A22,'Mov. RA'!$A$25:$Q$41,B22+1,0))</f>
        <v>1400.9603375104368</v>
      </c>
      <c r="G22" s="3">
        <f>IF(VLOOKUP(A22,'Mov. RA'!$A$44:$Q$60,B22+1,0)="",'Mov. RA'!promedio_y,VLOOKUP(A22,'Mov. RA'!$A$44:$Q$60,B22+1,0))</f>
        <v>985.84746427392622</v>
      </c>
      <c r="I22" s="12">
        <f>J15+J17</f>
        <v>1403.6953717473473</v>
      </c>
      <c r="J22" s="12">
        <f>J16-J18</f>
        <v>984.4893732194945</v>
      </c>
      <c r="L22" s="3">
        <f t="shared" si="2"/>
        <v>1349.153102067309</v>
      </c>
      <c r="M22" s="3">
        <f t="shared" si="3"/>
        <v>1039.7393065198839</v>
      </c>
      <c r="O22" s="3">
        <f t="shared" si="4"/>
        <v>1400.9603375104368</v>
      </c>
      <c r="P22" s="3">
        <f t="shared" si="5"/>
        <v>985.84746427392622</v>
      </c>
    </row>
    <row r="23" spans="1:16" x14ac:dyDescent="0.25">
      <c r="A23" s="3">
        <f t="shared" si="0"/>
        <v>2</v>
      </c>
      <c r="B23" s="3">
        <f t="shared" si="1"/>
        <v>10</v>
      </c>
      <c r="C23" s="3">
        <f>IF(VLOOKUP(A23,'Mov. Cielo'!$A$25:$Q$41,B23+1,0)="",promedio_x,VLOOKUP(A23,'Mov. Cielo'!$A$25:$Q$41,B23+1,0))</f>
        <v>1349.153102067309</v>
      </c>
      <c r="D23" s="3">
        <f>IF(VLOOKUP(A23,'Mov. Cielo'!$A$44:$Q$60,B23+1,0)="",promedio_y,VLOOKUP(A23,'Mov. Cielo'!$A$44:$Q$60,B23+1,0))</f>
        <v>1039.7393065198839</v>
      </c>
      <c r="F23" s="3">
        <f>IF(VLOOKUP(A23,'Mov. RA'!$A$25:$Q$41,B23+1,0)="",'Mov. RA'!promedio_x,VLOOKUP(A23,'Mov. RA'!$A$25:$Q$41,B23+1,0))</f>
        <v>1400.9603375104368</v>
      </c>
      <c r="G23" s="3">
        <f>IF(VLOOKUP(A23,'Mov. RA'!$A$44:$Q$60,B23+1,0)="",'Mov. RA'!promedio_y,VLOOKUP(A23,'Mov. RA'!$A$44:$Q$60,B23+1,0))</f>
        <v>985.84746427392622</v>
      </c>
      <c r="I23" s="12">
        <f>J15+J17</f>
        <v>1403.6953717473473</v>
      </c>
      <c r="J23" s="12">
        <f>J16+J18</f>
        <v>987.20555532835795</v>
      </c>
      <c r="L23" s="3">
        <f t="shared" si="2"/>
        <v>1349.153102067309</v>
      </c>
      <c r="M23" s="3">
        <f t="shared" si="3"/>
        <v>1039.7393065198839</v>
      </c>
      <c r="O23" s="3">
        <f t="shared" si="4"/>
        <v>1400.9603375104368</v>
      </c>
      <c r="P23" s="3">
        <f t="shared" si="5"/>
        <v>985.84746427392622</v>
      </c>
    </row>
    <row r="24" spans="1:16" x14ac:dyDescent="0.25">
      <c r="A24" s="3">
        <f t="shared" si="0"/>
        <v>2</v>
      </c>
      <c r="B24" s="3">
        <f t="shared" si="1"/>
        <v>9</v>
      </c>
      <c r="C24" s="3">
        <f>IF(VLOOKUP(A24,'Mov. Cielo'!$A$25:$Q$41,B24+1,0)="",promedio_x,VLOOKUP(A24,'Mov. Cielo'!$A$25:$Q$41,B24+1,0))</f>
        <v>1349.153102067309</v>
      </c>
      <c r="D24" s="3">
        <f>IF(VLOOKUP(A24,'Mov. Cielo'!$A$44:$Q$60,B24+1,0)="",promedio_y,VLOOKUP(A24,'Mov. Cielo'!$A$44:$Q$60,B24+1,0))</f>
        <v>1039.7393065198839</v>
      </c>
      <c r="F24" s="3">
        <f>IF(VLOOKUP(A24,'Mov. RA'!$A$25:$Q$41,B24+1,0)="",'Mov. RA'!promedio_x,VLOOKUP(A24,'Mov. RA'!$A$25:$Q$41,B24+1,0))</f>
        <v>1400.9603375104368</v>
      </c>
      <c r="G24" s="3">
        <f>IF(VLOOKUP(A24,'Mov. RA'!$A$44:$Q$60,B24+1,0)="",'Mov. RA'!promedio_y,VLOOKUP(A24,'Mov. RA'!$A$44:$Q$60,B24+1,0))</f>
        <v>985.84746427392622</v>
      </c>
      <c r="I24" s="12">
        <f>J15-J17</f>
        <v>1398.2253032735264</v>
      </c>
      <c r="J24" s="12">
        <f>J16+J18</f>
        <v>987.20555532835795</v>
      </c>
      <c r="L24" s="3">
        <f t="shared" si="2"/>
        <v>1349.153102067309</v>
      </c>
      <c r="M24" s="3">
        <f t="shared" si="3"/>
        <v>1039.7393065198839</v>
      </c>
      <c r="O24" s="3">
        <f t="shared" si="4"/>
        <v>1400.9603375104368</v>
      </c>
      <c r="P24" s="3">
        <f t="shared" si="5"/>
        <v>985.84746427392622</v>
      </c>
    </row>
    <row r="25" spans="1:16" x14ac:dyDescent="0.25">
      <c r="A25" s="3">
        <f t="shared" si="0"/>
        <v>2</v>
      </c>
      <c r="B25" s="3">
        <f t="shared" si="1"/>
        <v>8</v>
      </c>
      <c r="C25" s="3">
        <f>IF(VLOOKUP(A25,'Mov. Cielo'!$A$25:$Q$41,B25+1,0)="",promedio_x,VLOOKUP(A25,'Mov. Cielo'!$A$25:$Q$41,B25+1,0))</f>
        <v>1349.153102067309</v>
      </c>
      <c r="D25" s="3">
        <f>IF(VLOOKUP(A25,'Mov. Cielo'!$A$44:$Q$60,B25+1,0)="",promedio_y,VLOOKUP(A25,'Mov. Cielo'!$A$44:$Q$60,B25+1,0))</f>
        <v>1039.7393065198839</v>
      </c>
      <c r="F25" s="3">
        <f>IF(VLOOKUP(A25,'Mov. RA'!$A$25:$Q$41,B25+1,0)="",'Mov. RA'!promedio_x,VLOOKUP(A25,'Mov. RA'!$A$25:$Q$41,B25+1,0))</f>
        <v>1400.9603375104368</v>
      </c>
      <c r="G25" s="3">
        <f>IF(VLOOKUP(A25,'Mov. RA'!$A$44:$Q$60,B25+1,0)="",'Mov. RA'!promedio_y,VLOOKUP(A25,'Mov. RA'!$A$44:$Q$60,B25+1,0))</f>
        <v>985.84746427392622</v>
      </c>
      <c r="I25" s="12">
        <f>I21</f>
        <v>1398.2253032735264</v>
      </c>
      <c r="J25" s="12">
        <f>J21</f>
        <v>984.4893732194945</v>
      </c>
      <c r="L25" s="3">
        <f t="shared" si="2"/>
        <v>1349.153102067309</v>
      </c>
      <c r="M25" s="3">
        <f t="shared" si="3"/>
        <v>1039.7393065198839</v>
      </c>
      <c r="O25" s="3">
        <f t="shared" si="4"/>
        <v>1400.9603375104368</v>
      </c>
      <c r="P25" s="3">
        <f t="shared" si="5"/>
        <v>985.84746427392622</v>
      </c>
    </row>
    <row r="26" spans="1:16" x14ac:dyDescent="0.25">
      <c r="A26" s="3">
        <f t="shared" si="0"/>
        <v>2</v>
      </c>
      <c r="B26" s="3">
        <f t="shared" si="1"/>
        <v>7</v>
      </c>
      <c r="C26" s="3">
        <f>IF(VLOOKUP(A26,'Mov. Cielo'!$A$25:$Q$41,B26+1,0)="",promedio_x,VLOOKUP(A26,'Mov. Cielo'!$A$25:$Q$41,B26+1,0))</f>
        <v>1349.153102067309</v>
      </c>
      <c r="D26" s="3">
        <f>IF(VLOOKUP(A26,'Mov. Cielo'!$A$44:$Q$60,B26+1,0)="",promedio_y,VLOOKUP(A26,'Mov. Cielo'!$A$44:$Q$60,B26+1,0))</f>
        <v>1039.7393065198839</v>
      </c>
      <c r="F26" s="3">
        <f>IF(VLOOKUP(A26,'Mov. RA'!$A$25:$Q$41,B26+1,0)="",'Mov. RA'!promedio_x,VLOOKUP(A26,'Mov. RA'!$A$25:$Q$41,B26+1,0))</f>
        <v>1400.9603375104368</v>
      </c>
      <c r="G26" s="3">
        <f>IF(VLOOKUP(A26,'Mov. RA'!$A$44:$Q$60,B26+1,0)="",'Mov. RA'!promedio_y,VLOOKUP(A26,'Mov. RA'!$A$44:$Q$60,B26+1,0))</f>
        <v>985.84746427392622</v>
      </c>
      <c r="L26" s="3">
        <f t="shared" si="2"/>
        <v>1349.153102067309</v>
      </c>
      <c r="M26" s="3">
        <f t="shared" si="3"/>
        <v>1039.7393065198839</v>
      </c>
      <c r="O26" s="3">
        <f t="shared" si="4"/>
        <v>1400.9603375104368</v>
      </c>
      <c r="P26" s="3">
        <f t="shared" si="5"/>
        <v>985.84746427392622</v>
      </c>
    </row>
    <row r="27" spans="1:16" x14ac:dyDescent="0.25">
      <c r="A27" s="3">
        <f t="shared" si="0"/>
        <v>2</v>
      </c>
      <c r="B27" s="3">
        <f t="shared" si="1"/>
        <v>6</v>
      </c>
      <c r="C27" s="3">
        <f>IF(VLOOKUP(A27,'Mov. Cielo'!$A$25:$Q$41,B27+1,0)="",promedio_x,VLOOKUP(A27,'Mov. Cielo'!$A$25:$Q$41,B27+1,0))</f>
        <v>1349.153102067309</v>
      </c>
      <c r="D27" s="3">
        <f>IF(VLOOKUP(A27,'Mov. Cielo'!$A$44:$Q$60,B27+1,0)="",promedio_y,VLOOKUP(A27,'Mov. Cielo'!$A$44:$Q$60,B27+1,0))</f>
        <v>1039.7393065198839</v>
      </c>
      <c r="F27" s="3">
        <f>IF(VLOOKUP(A27,'Mov. RA'!$A$25:$Q$41,B27+1,0)="",'Mov. RA'!promedio_x,VLOOKUP(A27,'Mov. RA'!$A$25:$Q$41,B27+1,0))</f>
        <v>1400.9603375104368</v>
      </c>
      <c r="G27" s="3">
        <f>IF(VLOOKUP(A27,'Mov. RA'!$A$44:$Q$60,B27+1,0)="",'Mov. RA'!promedio_y,VLOOKUP(A27,'Mov. RA'!$A$44:$Q$60,B27+1,0))</f>
        <v>985.84746427392622</v>
      </c>
      <c r="L27" s="3">
        <f t="shared" si="2"/>
        <v>1349.153102067309</v>
      </c>
      <c r="M27" s="3">
        <f t="shared" si="3"/>
        <v>1039.7393065198839</v>
      </c>
      <c r="O27" s="3">
        <f t="shared" si="4"/>
        <v>1400.9603375104368</v>
      </c>
      <c r="P27" s="3">
        <f t="shared" si="5"/>
        <v>985.84746427392622</v>
      </c>
    </row>
    <row r="28" spans="1:16" x14ac:dyDescent="0.25">
      <c r="A28" s="3">
        <f t="shared" si="0"/>
        <v>2</v>
      </c>
      <c r="B28" s="3">
        <f t="shared" si="1"/>
        <v>5</v>
      </c>
      <c r="C28" s="3">
        <f>IF(VLOOKUP(A28,'Mov. Cielo'!$A$25:$Q$41,B28+1,0)="",promedio_x,VLOOKUP(A28,'Mov. Cielo'!$A$25:$Q$41,B28+1,0))</f>
        <v>1350.2616654702085</v>
      </c>
      <c r="D28" s="3">
        <f>IF(VLOOKUP(A28,'Mov. Cielo'!$A$44:$Q$60,B28+1,0)="",promedio_y,VLOOKUP(A28,'Mov. Cielo'!$A$44:$Q$60,B28+1,0))</f>
        <v>1038.8201722900214</v>
      </c>
      <c r="F28" s="3">
        <f>IF(VLOOKUP(A28,'Mov. RA'!$A$25:$Q$41,B28+1,0)="",'Mov. RA'!promedio_x,VLOOKUP(A28,'Mov. RA'!$A$25:$Q$41,B28+1,0))</f>
        <v>1402.9782876923603</v>
      </c>
      <c r="G28" s="3">
        <f>IF(VLOOKUP(A28,'Mov. RA'!$A$44:$Q$60,B28+1,0)="",'Mov. RA'!promedio_y,VLOOKUP(A28,'Mov. RA'!$A$44:$Q$60,B28+1,0))</f>
        <v>984.3097131302053</v>
      </c>
      <c r="L28" s="3">
        <f t="shared" si="2"/>
        <v>1350.2616654702085</v>
      </c>
      <c r="M28" s="3">
        <f t="shared" si="3"/>
        <v>1038.8201722900214</v>
      </c>
      <c r="O28" s="3">
        <f t="shared" si="4"/>
        <v>1402.9782876923603</v>
      </c>
      <c r="P28" s="3">
        <f t="shared" si="5"/>
        <v>985.84746427392622</v>
      </c>
    </row>
    <row r="29" spans="1:16" x14ac:dyDescent="0.25">
      <c r="A29" s="3">
        <f t="shared" si="0"/>
        <v>2</v>
      </c>
      <c r="B29" s="3">
        <f t="shared" si="1"/>
        <v>4</v>
      </c>
      <c r="C29" s="3">
        <f>IF(VLOOKUP(A29,'Mov. Cielo'!$A$25:$Q$41,B29+1,0)="",promedio_x,VLOOKUP(A29,'Mov. Cielo'!$A$25:$Q$41,B29+1,0))</f>
        <v>1346.7887473968929</v>
      </c>
      <c r="D29" s="3">
        <f>IF(VLOOKUP(A29,'Mov. Cielo'!$A$44:$Q$60,B29+1,0)="",promedio_y,VLOOKUP(A29,'Mov. Cielo'!$A$44:$Q$60,B29+1,0))</f>
        <v>1037.0186585920483</v>
      </c>
      <c r="F29" s="3">
        <f>IF(VLOOKUP(A29,'Mov. RA'!$A$25:$Q$41,B29+1,0)="",'Mov. RA'!promedio_x,VLOOKUP(A29,'Mov. RA'!$A$25:$Q$41,B29+1,0))</f>
        <v>1390.5702755584539</v>
      </c>
      <c r="G29" s="3">
        <f>IF(VLOOKUP(A29,'Mov. RA'!$A$44:$Q$60,B29+1,0)="",'Mov. RA'!promedio_y,VLOOKUP(A29,'Mov. RA'!$A$44:$Q$60,B29+1,0))</f>
        <v>977.77164519810867</v>
      </c>
      <c r="L29" s="3">
        <f t="shared" si="2"/>
        <v>1349.153102067309</v>
      </c>
      <c r="M29" s="3">
        <f t="shared" si="3"/>
        <v>1039.7393065198839</v>
      </c>
      <c r="O29" s="3">
        <f t="shared" si="4"/>
        <v>1400.9603375104368</v>
      </c>
      <c r="P29" s="3">
        <f t="shared" si="5"/>
        <v>985.84746427392622</v>
      </c>
    </row>
    <row r="30" spans="1:16" x14ac:dyDescent="0.25">
      <c r="A30" s="3">
        <f t="shared" si="0"/>
        <v>2</v>
      </c>
      <c r="B30" s="3">
        <f t="shared" si="1"/>
        <v>3</v>
      </c>
      <c r="C30" s="3">
        <f>IF(VLOOKUP(A30,'Mov. Cielo'!$A$25:$Q$41,B30+1,0)="",promedio_x,VLOOKUP(A30,'Mov. Cielo'!$A$25:$Q$41,B30+1,0))</f>
        <v>1352.7099207155923</v>
      </c>
      <c r="D30" s="3">
        <f>IF(VLOOKUP(A30,'Mov. Cielo'!$A$44:$Q$60,B30+1,0)="",promedio_y,VLOOKUP(A30,'Mov. Cielo'!$A$44:$Q$60,B30+1,0))</f>
        <v>1040.0901606017485</v>
      </c>
      <c r="F30" s="3">
        <f>IF(VLOOKUP(A30,'Mov. RA'!$A$25:$Q$41,B30+1,0)="",'Mov. RA'!promedio_x,VLOOKUP(A30,'Mov. RA'!$A$25:$Q$41,B30+1,0))</f>
        <v>1408.4474768280122</v>
      </c>
      <c r="G30" s="3">
        <f>IF(VLOOKUP(A30,'Mov. RA'!$A$44:$Q$60,B30+1,0)="",'Mov. RA'!promedio_y,VLOOKUP(A30,'Mov. RA'!$A$44:$Q$60,B30+1,0))</f>
        <v>987.19155509783752</v>
      </c>
      <c r="L30" s="3">
        <f t="shared" si="2"/>
        <v>1349.153102067309</v>
      </c>
      <c r="M30" s="3">
        <f t="shared" si="3"/>
        <v>1040.0901606017485</v>
      </c>
      <c r="O30" s="3">
        <f t="shared" si="4"/>
        <v>1400.9603375104368</v>
      </c>
      <c r="P30" s="3">
        <f t="shared" si="5"/>
        <v>987.19155509783752</v>
      </c>
    </row>
    <row r="31" spans="1:16" x14ac:dyDescent="0.25">
      <c r="A31" s="3">
        <f t="shared" si="0"/>
        <v>3</v>
      </c>
      <c r="B31" s="3">
        <f t="shared" si="1"/>
        <v>16</v>
      </c>
      <c r="C31" s="3">
        <f>IF(VLOOKUP(A31,'Mov. Cielo'!$A$25:$Q$41,B31+1,0)="",promedio_x,VLOOKUP(A31,'Mov. Cielo'!$A$25:$Q$41,B31+1,0))</f>
        <v>1349.153102067309</v>
      </c>
      <c r="D31" s="3">
        <f>IF(VLOOKUP(A31,'Mov. Cielo'!$A$44:$Q$60,B31+1,0)="",promedio_y,VLOOKUP(A31,'Mov. Cielo'!$A$44:$Q$60,B31+1,0))</f>
        <v>1039.7393065198839</v>
      </c>
      <c r="F31" s="3">
        <f>IF(VLOOKUP(A31,'Mov. RA'!$A$25:$Q$41,B31+1,0)="",'Mov. RA'!promedio_x,VLOOKUP(A31,'Mov. RA'!$A$25:$Q$41,B31+1,0))</f>
        <v>1400.9603375104368</v>
      </c>
      <c r="G31" s="3">
        <f>IF(VLOOKUP(A31,'Mov. RA'!$A$44:$Q$60,B31+1,0)="",'Mov. RA'!promedio_y,VLOOKUP(A31,'Mov. RA'!$A$44:$Q$60,B31+1,0))</f>
        <v>985.84746427392622</v>
      </c>
      <c r="L31" s="3">
        <f t="shared" si="2"/>
        <v>1349.153102067309</v>
      </c>
      <c r="M31" s="3">
        <f t="shared" si="3"/>
        <v>1039.7393065198839</v>
      </c>
      <c r="O31" s="3">
        <f t="shared" si="4"/>
        <v>1400.9603375104368</v>
      </c>
      <c r="P31" s="3">
        <f t="shared" si="5"/>
        <v>985.84746427392622</v>
      </c>
    </row>
    <row r="32" spans="1:16" x14ac:dyDescent="0.25">
      <c r="A32" s="3">
        <f t="shared" si="0"/>
        <v>3</v>
      </c>
      <c r="B32" s="3">
        <f t="shared" si="1"/>
        <v>15</v>
      </c>
      <c r="C32" s="3">
        <f>IF(VLOOKUP(A32,'Mov. Cielo'!$A$25:$Q$41,B32+1,0)="",promedio_x,VLOOKUP(A32,'Mov. Cielo'!$A$25:$Q$41,B32+1,0))</f>
        <v>1349.153102067309</v>
      </c>
      <c r="D32" s="3">
        <f>IF(VLOOKUP(A32,'Mov. Cielo'!$A$44:$Q$60,B32+1,0)="",promedio_y,VLOOKUP(A32,'Mov. Cielo'!$A$44:$Q$60,B32+1,0))</f>
        <v>1039.7393065198839</v>
      </c>
      <c r="F32" s="3">
        <f>IF(VLOOKUP(A32,'Mov. RA'!$A$25:$Q$41,B32+1,0)="",'Mov. RA'!promedio_x,VLOOKUP(A32,'Mov. RA'!$A$25:$Q$41,B32+1,0))</f>
        <v>1400.9603375104368</v>
      </c>
      <c r="G32" s="3">
        <f>IF(VLOOKUP(A32,'Mov. RA'!$A$44:$Q$60,B32+1,0)="",'Mov. RA'!promedio_y,VLOOKUP(A32,'Mov. RA'!$A$44:$Q$60,B32+1,0))</f>
        <v>985.84746427392622</v>
      </c>
      <c r="L32" s="3">
        <f t="shared" si="2"/>
        <v>1349.153102067309</v>
      </c>
      <c r="M32" s="3">
        <f t="shared" si="3"/>
        <v>1039.7393065198839</v>
      </c>
      <c r="O32" s="3">
        <f t="shared" si="4"/>
        <v>1400.9603375104368</v>
      </c>
      <c r="P32" s="3">
        <f t="shared" si="5"/>
        <v>985.84746427392622</v>
      </c>
    </row>
    <row r="33" spans="1:16" x14ac:dyDescent="0.25">
      <c r="A33" s="3">
        <f t="shared" si="0"/>
        <v>3</v>
      </c>
      <c r="B33" s="3">
        <f t="shared" si="1"/>
        <v>14</v>
      </c>
      <c r="C33" s="3">
        <f>IF(VLOOKUP(A33,'Mov. Cielo'!$A$25:$Q$41,B33+1,0)="",promedio_x,VLOOKUP(A33,'Mov. Cielo'!$A$25:$Q$41,B33+1,0))</f>
        <v>1349.153102067309</v>
      </c>
      <c r="D33" s="3">
        <f>IF(VLOOKUP(A33,'Mov. Cielo'!$A$44:$Q$60,B33+1,0)="",promedio_y,VLOOKUP(A33,'Mov. Cielo'!$A$44:$Q$60,B33+1,0))</f>
        <v>1039.7393065198839</v>
      </c>
      <c r="F33" s="3">
        <f>IF(VLOOKUP(A33,'Mov. RA'!$A$25:$Q$41,B33+1,0)="",'Mov. RA'!promedio_x,VLOOKUP(A33,'Mov. RA'!$A$25:$Q$41,B33+1,0))</f>
        <v>1400.9603375104368</v>
      </c>
      <c r="G33" s="3">
        <f>IF(VLOOKUP(A33,'Mov. RA'!$A$44:$Q$60,B33+1,0)="",'Mov. RA'!promedio_y,VLOOKUP(A33,'Mov. RA'!$A$44:$Q$60,B33+1,0))</f>
        <v>985.84746427392622</v>
      </c>
      <c r="L33" s="3">
        <f t="shared" si="2"/>
        <v>1349.153102067309</v>
      </c>
      <c r="M33" s="3">
        <f t="shared" si="3"/>
        <v>1039.7393065198839</v>
      </c>
      <c r="O33" s="3">
        <f t="shared" si="4"/>
        <v>1400.9603375104368</v>
      </c>
      <c r="P33" s="3">
        <f t="shared" si="5"/>
        <v>985.84746427392622</v>
      </c>
    </row>
    <row r="34" spans="1:16" x14ac:dyDescent="0.25">
      <c r="A34" s="3">
        <f t="shared" si="0"/>
        <v>3</v>
      </c>
      <c r="B34" s="3">
        <f t="shared" si="1"/>
        <v>13</v>
      </c>
      <c r="C34" s="3">
        <f>IF(VLOOKUP(A34,'Mov. Cielo'!$A$25:$Q$41,B34+1,0)="",promedio_x,VLOOKUP(A34,'Mov. Cielo'!$A$25:$Q$41,B34+1,0))</f>
        <v>1349.153102067309</v>
      </c>
      <c r="D34" s="3">
        <f>IF(VLOOKUP(A34,'Mov. Cielo'!$A$44:$Q$60,B34+1,0)="",promedio_y,VLOOKUP(A34,'Mov. Cielo'!$A$44:$Q$60,B34+1,0))</f>
        <v>1039.7393065198839</v>
      </c>
      <c r="F34" s="3">
        <f>IF(VLOOKUP(A34,'Mov. RA'!$A$25:$Q$41,B34+1,0)="",'Mov. RA'!promedio_x,VLOOKUP(A34,'Mov. RA'!$A$25:$Q$41,B34+1,0))</f>
        <v>1400.9603375104368</v>
      </c>
      <c r="G34" s="3">
        <f>IF(VLOOKUP(A34,'Mov. RA'!$A$44:$Q$60,B34+1,0)="",'Mov. RA'!promedio_y,VLOOKUP(A34,'Mov. RA'!$A$44:$Q$60,B34+1,0))</f>
        <v>985.84746427392622</v>
      </c>
      <c r="L34" s="3">
        <f t="shared" si="2"/>
        <v>1349.153102067309</v>
      </c>
      <c r="M34" s="3">
        <f t="shared" si="3"/>
        <v>1039.7393065198839</v>
      </c>
      <c r="O34" s="3">
        <f t="shared" si="4"/>
        <v>1400.9603375104368</v>
      </c>
      <c r="P34" s="3">
        <f t="shared" si="5"/>
        <v>985.84746427392622</v>
      </c>
    </row>
    <row r="35" spans="1:16" x14ac:dyDescent="0.25">
      <c r="A35" s="3">
        <f t="shared" ref="A35:A66" si="6">IF(B35=16,A34+1,A34)</f>
        <v>3</v>
      </c>
      <c r="B35" s="3">
        <f t="shared" ref="B35:B66" si="7">IF(B34&gt;A34+1,B34-1,16)</f>
        <v>12</v>
      </c>
      <c r="C35" s="3">
        <f>IF(VLOOKUP(A35,'Mov. Cielo'!$A$25:$Q$41,B35+1,0)="",promedio_x,VLOOKUP(A35,'Mov. Cielo'!$A$25:$Q$41,B35+1,0))</f>
        <v>1349.153102067309</v>
      </c>
      <c r="D35" s="3">
        <f>IF(VLOOKUP(A35,'Mov. Cielo'!$A$44:$Q$60,B35+1,0)="",promedio_y,VLOOKUP(A35,'Mov. Cielo'!$A$44:$Q$60,B35+1,0))</f>
        <v>1039.7393065198839</v>
      </c>
      <c r="F35" s="3">
        <f>IF(VLOOKUP(A35,'Mov. RA'!$A$25:$Q$41,B35+1,0)="",'Mov. RA'!promedio_x,VLOOKUP(A35,'Mov. RA'!$A$25:$Q$41,B35+1,0))</f>
        <v>1400.9603375104368</v>
      </c>
      <c r="G35" s="3">
        <f>IF(VLOOKUP(A35,'Mov. RA'!$A$44:$Q$60,B35+1,0)="",'Mov. RA'!promedio_y,VLOOKUP(A35,'Mov. RA'!$A$44:$Q$60,B35+1,0))</f>
        <v>985.84746427392622</v>
      </c>
      <c r="L35" s="3">
        <f t="shared" si="2"/>
        <v>1349.153102067309</v>
      </c>
      <c r="M35" s="3">
        <f t="shared" si="3"/>
        <v>1039.7393065198839</v>
      </c>
      <c r="O35" s="3">
        <f t="shared" si="4"/>
        <v>1400.9603375104368</v>
      </c>
      <c r="P35" s="3">
        <f t="shared" si="5"/>
        <v>985.84746427392622</v>
      </c>
    </row>
    <row r="36" spans="1:16" x14ac:dyDescent="0.25">
      <c r="A36" s="3">
        <f t="shared" si="6"/>
        <v>3</v>
      </c>
      <c r="B36" s="3">
        <f t="shared" si="7"/>
        <v>11</v>
      </c>
      <c r="C36" s="3">
        <f>IF(VLOOKUP(A36,'Mov. Cielo'!$A$25:$Q$41,B36+1,0)="",promedio_x,VLOOKUP(A36,'Mov. Cielo'!$A$25:$Q$41,B36+1,0))</f>
        <v>1349.153102067309</v>
      </c>
      <c r="D36" s="3">
        <f>IF(VLOOKUP(A36,'Mov. Cielo'!$A$44:$Q$60,B36+1,0)="",promedio_y,VLOOKUP(A36,'Mov. Cielo'!$A$44:$Q$60,B36+1,0))</f>
        <v>1039.7393065198839</v>
      </c>
      <c r="F36" s="3">
        <f>IF(VLOOKUP(A36,'Mov. RA'!$A$25:$Q$41,B36+1,0)="",'Mov. RA'!promedio_x,VLOOKUP(A36,'Mov. RA'!$A$25:$Q$41,B36+1,0))</f>
        <v>1400.9603375104368</v>
      </c>
      <c r="G36" s="3">
        <f>IF(VLOOKUP(A36,'Mov. RA'!$A$44:$Q$60,B36+1,0)="",'Mov. RA'!promedio_y,VLOOKUP(A36,'Mov. RA'!$A$44:$Q$60,B36+1,0))</f>
        <v>985.84746427392622</v>
      </c>
      <c r="L36" s="3">
        <f t="shared" si="2"/>
        <v>1349.153102067309</v>
      </c>
      <c r="M36" s="3">
        <f t="shared" si="3"/>
        <v>1039.7393065198839</v>
      </c>
      <c r="O36" s="3">
        <f t="shared" si="4"/>
        <v>1400.9603375104368</v>
      </c>
      <c r="P36" s="3">
        <f t="shared" si="5"/>
        <v>985.84746427392622</v>
      </c>
    </row>
    <row r="37" spans="1:16" x14ac:dyDescent="0.25">
      <c r="A37" s="3">
        <f t="shared" si="6"/>
        <v>3</v>
      </c>
      <c r="B37" s="3">
        <f t="shared" si="7"/>
        <v>10</v>
      </c>
      <c r="C37" s="3">
        <f>IF(VLOOKUP(A37,'Mov. Cielo'!$A$25:$Q$41,B37+1,0)="",promedio_x,VLOOKUP(A37,'Mov. Cielo'!$A$25:$Q$41,B37+1,0))</f>
        <v>1349.153102067309</v>
      </c>
      <c r="D37" s="3">
        <f>IF(VLOOKUP(A37,'Mov. Cielo'!$A$44:$Q$60,B37+1,0)="",promedio_y,VLOOKUP(A37,'Mov. Cielo'!$A$44:$Q$60,B37+1,0))</f>
        <v>1039.7393065198839</v>
      </c>
      <c r="F37" s="3">
        <f>IF(VLOOKUP(A37,'Mov. RA'!$A$25:$Q$41,B37+1,0)="",'Mov. RA'!promedio_x,VLOOKUP(A37,'Mov. RA'!$A$25:$Q$41,B37+1,0))</f>
        <v>1400.9603375104368</v>
      </c>
      <c r="G37" s="3">
        <f>IF(VLOOKUP(A37,'Mov. RA'!$A$44:$Q$60,B37+1,0)="",'Mov. RA'!promedio_y,VLOOKUP(A37,'Mov. RA'!$A$44:$Q$60,B37+1,0))</f>
        <v>985.84746427392622</v>
      </c>
      <c r="L37" s="3">
        <f t="shared" si="2"/>
        <v>1349.153102067309</v>
      </c>
      <c r="M37" s="3">
        <f t="shared" si="3"/>
        <v>1039.7393065198839</v>
      </c>
      <c r="O37" s="3">
        <f t="shared" si="4"/>
        <v>1400.9603375104368</v>
      </c>
      <c r="P37" s="3">
        <f t="shared" si="5"/>
        <v>985.84746427392622</v>
      </c>
    </row>
    <row r="38" spans="1:16" x14ac:dyDescent="0.25">
      <c r="A38" s="3">
        <f t="shared" si="6"/>
        <v>3</v>
      </c>
      <c r="B38" s="3">
        <f t="shared" si="7"/>
        <v>9</v>
      </c>
      <c r="C38" s="3">
        <f>IF(VLOOKUP(A38,'Mov. Cielo'!$A$25:$Q$41,B38+1,0)="",promedio_x,VLOOKUP(A38,'Mov. Cielo'!$A$25:$Q$41,B38+1,0))</f>
        <v>1349.153102067309</v>
      </c>
      <c r="D38" s="3">
        <f>IF(VLOOKUP(A38,'Mov. Cielo'!$A$44:$Q$60,B38+1,0)="",promedio_y,VLOOKUP(A38,'Mov. Cielo'!$A$44:$Q$60,B38+1,0))</f>
        <v>1039.7393065198839</v>
      </c>
      <c r="F38" s="3">
        <f>IF(VLOOKUP(A38,'Mov. RA'!$A$25:$Q$41,B38+1,0)="",'Mov. RA'!promedio_x,VLOOKUP(A38,'Mov. RA'!$A$25:$Q$41,B38+1,0))</f>
        <v>1400.9603375104368</v>
      </c>
      <c r="G38" s="3">
        <f>IF(VLOOKUP(A38,'Mov. RA'!$A$44:$Q$60,B38+1,0)="",'Mov. RA'!promedio_y,VLOOKUP(A38,'Mov. RA'!$A$44:$Q$60,B38+1,0))</f>
        <v>985.84746427392622</v>
      </c>
      <c r="L38" s="3">
        <f t="shared" si="2"/>
        <v>1349.153102067309</v>
      </c>
      <c r="M38" s="3">
        <f t="shared" si="3"/>
        <v>1039.7393065198839</v>
      </c>
      <c r="O38" s="3">
        <f t="shared" si="4"/>
        <v>1400.9603375104368</v>
      </c>
      <c r="P38" s="3">
        <f t="shared" si="5"/>
        <v>985.84746427392622</v>
      </c>
    </row>
    <row r="39" spans="1:16" x14ac:dyDescent="0.25">
      <c r="A39" s="3">
        <f t="shared" si="6"/>
        <v>3</v>
      </c>
      <c r="B39" s="3">
        <f t="shared" si="7"/>
        <v>8</v>
      </c>
      <c r="C39" s="3">
        <f>IF(VLOOKUP(A39,'Mov. Cielo'!$A$25:$Q$41,B39+1,0)="",promedio_x,VLOOKUP(A39,'Mov. Cielo'!$A$25:$Q$41,B39+1,0))</f>
        <v>1349.153102067309</v>
      </c>
      <c r="D39" s="3">
        <f>IF(VLOOKUP(A39,'Mov. Cielo'!$A$44:$Q$60,B39+1,0)="",promedio_y,VLOOKUP(A39,'Mov. Cielo'!$A$44:$Q$60,B39+1,0))</f>
        <v>1039.7393065198839</v>
      </c>
      <c r="F39" s="3">
        <f>IF(VLOOKUP(A39,'Mov. RA'!$A$25:$Q$41,B39+1,0)="",'Mov. RA'!promedio_x,VLOOKUP(A39,'Mov. RA'!$A$25:$Q$41,B39+1,0))</f>
        <v>1400.9603375104368</v>
      </c>
      <c r="G39" s="3">
        <f>IF(VLOOKUP(A39,'Mov. RA'!$A$44:$Q$60,B39+1,0)="",'Mov. RA'!promedio_y,VLOOKUP(A39,'Mov. RA'!$A$44:$Q$60,B39+1,0))</f>
        <v>985.84746427392622</v>
      </c>
      <c r="L39" s="3">
        <f t="shared" si="2"/>
        <v>1349.153102067309</v>
      </c>
      <c r="M39" s="3">
        <f t="shared" si="3"/>
        <v>1039.7393065198839</v>
      </c>
      <c r="O39" s="3">
        <f t="shared" si="4"/>
        <v>1400.9603375104368</v>
      </c>
      <c r="P39" s="3">
        <f t="shared" si="5"/>
        <v>985.84746427392622</v>
      </c>
    </row>
    <row r="40" spans="1:16" x14ac:dyDescent="0.25">
      <c r="A40" s="3">
        <f t="shared" si="6"/>
        <v>3</v>
      </c>
      <c r="B40" s="3">
        <f t="shared" si="7"/>
        <v>7</v>
      </c>
      <c r="C40" s="3">
        <f>IF(VLOOKUP(A40,'Mov. Cielo'!$A$25:$Q$41,B40+1,0)="",promedio_x,VLOOKUP(A40,'Mov. Cielo'!$A$25:$Q$41,B40+1,0))</f>
        <v>1349.153102067309</v>
      </c>
      <c r="D40" s="3">
        <f>IF(VLOOKUP(A40,'Mov. Cielo'!$A$44:$Q$60,B40+1,0)="",promedio_y,VLOOKUP(A40,'Mov. Cielo'!$A$44:$Q$60,B40+1,0))</f>
        <v>1039.7393065198839</v>
      </c>
      <c r="F40" s="3">
        <f>IF(VLOOKUP(A40,'Mov. RA'!$A$25:$Q$41,B40+1,0)="",'Mov. RA'!promedio_x,VLOOKUP(A40,'Mov. RA'!$A$25:$Q$41,B40+1,0))</f>
        <v>1400.9603375104368</v>
      </c>
      <c r="G40" s="3">
        <f>IF(VLOOKUP(A40,'Mov. RA'!$A$44:$Q$60,B40+1,0)="",'Mov. RA'!promedio_y,VLOOKUP(A40,'Mov. RA'!$A$44:$Q$60,B40+1,0))</f>
        <v>985.84746427392622</v>
      </c>
      <c r="L40" s="3">
        <f t="shared" si="2"/>
        <v>1349.153102067309</v>
      </c>
      <c r="M40" s="3">
        <f t="shared" si="3"/>
        <v>1039.7393065198839</v>
      </c>
      <c r="O40" s="3">
        <f t="shared" si="4"/>
        <v>1400.9603375104368</v>
      </c>
      <c r="P40" s="3">
        <f t="shared" si="5"/>
        <v>985.84746427392622</v>
      </c>
    </row>
    <row r="41" spans="1:16" x14ac:dyDescent="0.25">
      <c r="A41" s="3">
        <f t="shared" si="6"/>
        <v>3</v>
      </c>
      <c r="B41" s="3">
        <f t="shared" si="7"/>
        <v>6</v>
      </c>
      <c r="C41" s="3">
        <f>IF(VLOOKUP(A41,'Mov. Cielo'!$A$25:$Q$41,B41+1,0)="",promedio_x,VLOOKUP(A41,'Mov. Cielo'!$A$25:$Q$41,B41+1,0))</f>
        <v>1349.153102067309</v>
      </c>
      <c r="D41" s="3">
        <f>IF(VLOOKUP(A41,'Mov. Cielo'!$A$44:$Q$60,B41+1,0)="",promedio_y,VLOOKUP(A41,'Mov. Cielo'!$A$44:$Q$60,B41+1,0))</f>
        <v>1039.7393065198839</v>
      </c>
      <c r="F41" s="3">
        <f>IF(VLOOKUP(A41,'Mov. RA'!$A$25:$Q$41,B41+1,0)="",'Mov. RA'!promedio_x,VLOOKUP(A41,'Mov. RA'!$A$25:$Q$41,B41+1,0))</f>
        <v>1400.9603375104368</v>
      </c>
      <c r="G41" s="3">
        <f>IF(VLOOKUP(A41,'Mov. RA'!$A$44:$Q$60,B41+1,0)="",'Mov. RA'!promedio_y,VLOOKUP(A41,'Mov. RA'!$A$44:$Q$60,B41+1,0))</f>
        <v>985.84746427392622</v>
      </c>
      <c r="L41" s="3">
        <f t="shared" si="2"/>
        <v>1349.153102067309</v>
      </c>
      <c r="M41" s="3">
        <f t="shared" si="3"/>
        <v>1039.7393065198839</v>
      </c>
      <c r="O41" s="3">
        <f t="shared" si="4"/>
        <v>1400.9603375104368</v>
      </c>
      <c r="P41" s="3">
        <f t="shared" si="5"/>
        <v>985.84746427392622</v>
      </c>
    </row>
    <row r="42" spans="1:16" x14ac:dyDescent="0.25">
      <c r="A42" s="3">
        <f t="shared" si="6"/>
        <v>3</v>
      </c>
      <c r="B42" s="3">
        <f t="shared" si="7"/>
        <v>5</v>
      </c>
      <c r="C42" s="3">
        <f>IF(VLOOKUP(A42,'Mov. Cielo'!$A$25:$Q$41,B42+1,0)="",promedio_x,VLOOKUP(A42,'Mov. Cielo'!$A$25:$Q$41,B42+1,0))</f>
        <v>1347.8371686870764</v>
      </c>
      <c r="D42" s="3">
        <f>IF(VLOOKUP(A42,'Mov. Cielo'!$A$44:$Q$60,B42+1,0)="",promedio_y,VLOOKUP(A42,'Mov. Cielo'!$A$44:$Q$60,B42+1,0))</f>
        <v>1040.2820012327925</v>
      </c>
      <c r="F42" s="3">
        <f>IF(VLOOKUP(A42,'Mov. RA'!$A$25:$Q$41,B42+1,0)="",'Mov. RA'!promedio_x,VLOOKUP(A42,'Mov. RA'!$A$25:$Q$41,B42+1,0))</f>
        <v>1399.5441141498216</v>
      </c>
      <c r="G42" s="3">
        <f>IF(VLOOKUP(A42,'Mov. RA'!$A$44:$Q$60,B42+1,0)="",'Mov. RA'!promedio_y,VLOOKUP(A42,'Mov. RA'!$A$44:$Q$60,B42+1,0))</f>
        <v>986.31581450653982</v>
      </c>
      <c r="L42" s="3">
        <f t="shared" si="2"/>
        <v>1347.8371686870764</v>
      </c>
      <c r="M42" s="3">
        <f t="shared" si="3"/>
        <v>1040.2820012327925</v>
      </c>
      <c r="O42" s="3">
        <f t="shared" si="4"/>
        <v>1399.5441141498216</v>
      </c>
      <c r="P42" s="3">
        <f t="shared" si="5"/>
        <v>986.31581450653982</v>
      </c>
    </row>
    <row r="43" spans="1:16" x14ac:dyDescent="0.25">
      <c r="A43" s="3">
        <f t="shared" si="6"/>
        <v>3</v>
      </c>
      <c r="B43" s="3">
        <f t="shared" si="7"/>
        <v>4</v>
      </c>
      <c r="C43" s="3">
        <f>IF(VLOOKUP(A43,'Mov. Cielo'!$A$25:$Q$41,B43+1,0)="",promedio_x,VLOOKUP(A43,'Mov. Cielo'!$A$25:$Q$41,B43+1,0))</f>
        <v>1348.0603944124896</v>
      </c>
      <c r="D43" s="3">
        <f>IF(VLOOKUP(A43,'Mov. Cielo'!$A$44:$Q$60,B43+1,0)="",promedio_y,VLOOKUP(A43,'Mov. Cielo'!$A$44:$Q$60,B43+1,0))</f>
        <v>1040.2732128184059</v>
      </c>
      <c r="F43" s="3">
        <f>IF(VLOOKUP(A43,'Mov. RA'!$A$25:$Q$41,B43+1,0)="",'Mov. RA'!promedio_x,VLOOKUP(A43,'Mov. RA'!$A$25:$Q$41,B43+1,0))</f>
        <v>1396.5504123949738</v>
      </c>
      <c r="G43" s="3">
        <f>IF(VLOOKUP(A43,'Mov. RA'!$A$44:$Q$60,B43+1,0)="",'Mov. RA'!promedio_y,VLOOKUP(A43,'Mov. RA'!$A$44:$Q$60,B43+1,0))</f>
        <v>986.02135203885007</v>
      </c>
      <c r="L43" s="3">
        <f t="shared" si="2"/>
        <v>1348.0603944124896</v>
      </c>
      <c r="M43" s="3">
        <f t="shared" si="3"/>
        <v>1040.2732128184059</v>
      </c>
      <c r="O43" s="3">
        <f t="shared" si="4"/>
        <v>1400.9603375104368</v>
      </c>
      <c r="P43" s="3">
        <f t="shared" si="5"/>
        <v>986.02135203885007</v>
      </c>
    </row>
    <row r="44" spans="1:16" x14ac:dyDescent="0.25">
      <c r="A44" s="3">
        <f t="shared" si="6"/>
        <v>4</v>
      </c>
      <c r="B44" s="3">
        <f t="shared" si="7"/>
        <v>16</v>
      </c>
      <c r="C44" s="3">
        <f>IF(VLOOKUP(A44,'Mov. Cielo'!$A$25:$Q$41,B44+1,0)="",promedio_x,VLOOKUP(A44,'Mov. Cielo'!$A$25:$Q$41,B44+1,0))</f>
        <v>1349.153102067309</v>
      </c>
      <c r="D44" s="3">
        <f>IF(VLOOKUP(A44,'Mov. Cielo'!$A$44:$Q$60,B44+1,0)="",promedio_y,VLOOKUP(A44,'Mov. Cielo'!$A$44:$Q$60,B44+1,0))</f>
        <v>1039.7393065198839</v>
      </c>
      <c r="F44" s="3">
        <f>IF(VLOOKUP(A44,'Mov. RA'!$A$25:$Q$41,B44+1,0)="",'Mov. RA'!promedio_x,VLOOKUP(A44,'Mov. RA'!$A$25:$Q$41,B44+1,0))</f>
        <v>1400.9603375104368</v>
      </c>
      <c r="G44" s="3">
        <f>IF(VLOOKUP(A44,'Mov. RA'!$A$44:$Q$60,B44+1,0)="",'Mov. RA'!promedio_y,VLOOKUP(A44,'Mov. RA'!$A$44:$Q$60,B44+1,0))</f>
        <v>985.84746427392622</v>
      </c>
      <c r="L44" s="3">
        <f t="shared" si="2"/>
        <v>1349.153102067309</v>
      </c>
      <c r="M44" s="3">
        <f t="shared" si="3"/>
        <v>1039.7393065198839</v>
      </c>
      <c r="O44" s="3">
        <f t="shared" si="4"/>
        <v>1400.9603375104368</v>
      </c>
      <c r="P44" s="3">
        <f t="shared" si="5"/>
        <v>985.84746427392622</v>
      </c>
    </row>
    <row r="45" spans="1:16" x14ac:dyDescent="0.25">
      <c r="A45" s="3">
        <f t="shared" si="6"/>
        <v>4</v>
      </c>
      <c r="B45" s="3">
        <f t="shared" si="7"/>
        <v>15</v>
      </c>
      <c r="C45" s="3">
        <f>IF(VLOOKUP(A45,'Mov. Cielo'!$A$25:$Q$41,B45+1,0)="",promedio_x,VLOOKUP(A45,'Mov. Cielo'!$A$25:$Q$41,B45+1,0))</f>
        <v>1349.153102067309</v>
      </c>
      <c r="D45" s="3">
        <f>IF(VLOOKUP(A45,'Mov. Cielo'!$A$44:$Q$60,B45+1,0)="",promedio_y,VLOOKUP(A45,'Mov. Cielo'!$A$44:$Q$60,B45+1,0))</f>
        <v>1039.7393065198839</v>
      </c>
      <c r="F45" s="3">
        <f>IF(VLOOKUP(A45,'Mov. RA'!$A$25:$Q$41,B45+1,0)="",'Mov. RA'!promedio_x,VLOOKUP(A45,'Mov. RA'!$A$25:$Q$41,B45+1,0))</f>
        <v>1400.9603375104368</v>
      </c>
      <c r="G45" s="3">
        <f>IF(VLOOKUP(A45,'Mov. RA'!$A$44:$Q$60,B45+1,0)="",'Mov. RA'!promedio_y,VLOOKUP(A45,'Mov. RA'!$A$44:$Q$60,B45+1,0))</f>
        <v>985.84746427392622</v>
      </c>
      <c r="L45" s="3">
        <f t="shared" si="2"/>
        <v>1349.153102067309</v>
      </c>
      <c r="M45" s="3">
        <f t="shared" si="3"/>
        <v>1039.7393065198839</v>
      </c>
      <c r="O45" s="3">
        <f t="shared" si="4"/>
        <v>1400.9603375104368</v>
      </c>
      <c r="P45" s="3">
        <f t="shared" si="5"/>
        <v>985.84746427392622</v>
      </c>
    </row>
    <row r="46" spans="1:16" x14ac:dyDescent="0.25">
      <c r="A46" s="3">
        <f t="shared" si="6"/>
        <v>4</v>
      </c>
      <c r="B46" s="3">
        <f t="shared" si="7"/>
        <v>14</v>
      </c>
      <c r="C46" s="3">
        <f>IF(VLOOKUP(A46,'Mov. Cielo'!$A$25:$Q$41,B46+1,0)="",promedio_x,VLOOKUP(A46,'Mov. Cielo'!$A$25:$Q$41,B46+1,0))</f>
        <v>1349.153102067309</v>
      </c>
      <c r="D46" s="3">
        <f>IF(VLOOKUP(A46,'Mov. Cielo'!$A$44:$Q$60,B46+1,0)="",promedio_y,VLOOKUP(A46,'Mov. Cielo'!$A$44:$Q$60,B46+1,0))</f>
        <v>1039.7393065198839</v>
      </c>
      <c r="F46" s="3">
        <f>IF(VLOOKUP(A46,'Mov. RA'!$A$25:$Q$41,B46+1,0)="",'Mov. RA'!promedio_x,VLOOKUP(A46,'Mov. RA'!$A$25:$Q$41,B46+1,0))</f>
        <v>1400.9603375104368</v>
      </c>
      <c r="G46" s="3">
        <f>IF(VLOOKUP(A46,'Mov. RA'!$A$44:$Q$60,B46+1,0)="",'Mov. RA'!promedio_y,VLOOKUP(A46,'Mov. RA'!$A$44:$Q$60,B46+1,0))</f>
        <v>985.84746427392622</v>
      </c>
      <c r="L46" s="3">
        <f t="shared" si="2"/>
        <v>1349.153102067309</v>
      </c>
      <c r="M46" s="3">
        <f t="shared" si="3"/>
        <v>1039.7393065198839</v>
      </c>
      <c r="O46" s="3">
        <f t="shared" si="4"/>
        <v>1400.9603375104368</v>
      </c>
      <c r="P46" s="3">
        <f t="shared" si="5"/>
        <v>985.84746427392622</v>
      </c>
    </row>
    <row r="47" spans="1:16" x14ac:dyDescent="0.25">
      <c r="A47" s="3">
        <f t="shared" si="6"/>
        <v>4</v>
      </c>
      <c r="B47" s="3">
        <f t="shared" si="7"/>
        <v>13</v>
      </c>
      <c r="C47" s="3">
        <f>IF(VLOOKUP(A47,'Mov. Cielo'!$A$25:$Q$41,B47+1,0)="",promedio_x,VLOOKUP(A47,'Mov. Cielo'!$A$25:$Q$41,B47+1,0))</f>
        <v>1349.153102067309</v>
      </c>
      <c r="D47" s="3">
        <f>IF(VLOOKUP(A47,'Mov. Cielo'!$A$44:$Q$60,B47+1,0)="",promedio_y,VLOOKUP(A47,'Mov. Cielo'!$A$44:$Q$60,B47+1,0))</f>
        <v>1039.7393065198839</v>
      </c>
      <c r="F47" s="3">
        <f>IF(VLOOKUP(A47,'Mov. RA'!$A$25:$Q$41,B47+1,0)="",'Mov. RA'!promedio_x,VLOOKUP(A47,'Mov. RA'!$A$25:$Q$41,B47+1,0))</f>
        <v>1400.9603375104368</v>
      </c>
      <c r="G47" s="3">
        <f>IF(VLOOKUP(A47,'Mov. RA'!$A$44:$Q$60,B47+1,0)="",'Mov. RA'!promedio_y,VLOOKUP(A47,'Mov. RA'!$A$44:$Q$60,B47+1,0))</f>
        <v>985.84746427392622</v>
      </c>
      <c r="L47" s="3">
        <f t="shared" si="2"/>
        <v>1349.153102067309</v>
      </c>
      <c r="M47" s="3">
        <f t="shared" si="3"/>
        <v>1039.7393065198839</v>
      </c>
      <c r="O47" s="3">
        <f t="shared" si="4"/>
        <v>1400.9603375104368</v>
      </c>
      <c r="P47" s="3">
        <f t="shared" si="5"/>
        <v>985.84746427392622</v>
      </c>
    </row>
    <row r="48" spans="1:16" x14ac:dyDescent="0.25">
      <c r="A48" s="3">
        <f t="shared" si="6"/>
        <v>4</v>
      </c>
      <c r="B48" s="3">
        <f t="shared" si="7"/>
        <v>12</v>
      </c>
      <c r="C48" s="3">
        <f>IF(VLOOKUP(A48,'Mov. Cielo'!$A$25:$Q$41,B48+1,0)="",promedio_x,VLOOKUP(A48,'Mov. Cielo'!$A$25:$Q$41,B48+1,0))</f>
        <v>1349.153102067309</v>
      </c>
      <c r="D48" s="3">
        <f>IF(VLOOKUP(A48,'Mov. Cielo'!$A$44:$Q$60,B48+1,0)="",promedio_y,VLOOKUP(A48,'Mov. Cielo'!$A$44:$Q$60,B48+1,0))</f>
        <v>1039.7393065198839</v>
      </c>
      <c r="F48" s="3">
        <f>IF(VLOOKUP(A48,'Mov. RA'!$A$25:$Q$41,B48+1,0)="",'Mov. RA'!promedio_x,VLOOKUP(A48,'Mov. RA'!$A$25:$Q$41,B48+1,0))</f>
        <v>1400.9603375104368</v>
      </c>
      <c r="G48" s="3">
        <f>IF(VLOOKUP(A48,'Mov. RA'!$A$44:$Q$60,B48+1,0)="",'Mov. RA'!promedio_y,VLOOKUP(A48,'Mov. RA'!$A$44:$Q$60,B48+1,0))</f>
        <v>985.84746427392622</v>
      </c>
      <c r="L48" s="3">
        <f t="shared" si="2"/>
        <v>1349.153102067309</v>
      </c>
      <c r="M48" s="3">
        <f t="shared" si="3"/>
        <v>1039.7393065198839</v>
      </c>
      <c r="O48" s="3">
        <f t="shared" si="4"/>
        <v>1400.9603375104368</v>
      </c>
      <c r="P48" s="3">
        <f t="shared" si="5"/>
        <v>985.84746427392622</v>
      </c>
    </row>
    <row r="49" spans="1:16" x14ac:dyDescent="0.25">
      <c r="A49" s="3">
        <f t="shared" si="6"/>
        <v>4</v>
      </c>
      <c r="B49" s="3">
        <f t="shared" si="7"/>
        <v>11</v>
      </c>
      <c r="C49" s="3">
        <f>IF(VLOOKUP(A49,'Mov. Cielo'!$A$25:$Q$41,B49+1,0)="",promedio_x,VLOOKUP(A49,'Mov. Cielo'!$A$25:$Q$41,B49+1,0))</f>
        <v>1349.153102067309</v>
      </c>
      <c r="D49" s="3">
        <f>IF(VLOOKUP(A49,'Mov. Cielo'!$A$44:$Q$60,B49+1,0)="",promedio_y,VLOOKUP(A49,'Mov. Cielo'!$A$44:$Q$60,B49+1,0))</f>
        <v>1039.7393065198839</v>
      </c>
      <c r="F49" s="3">
        <f>IF(VLOOKUP(A49,'Mov. RA'!$A$25:$Q$41,B49+1,0)="",'Mov. RA'!promedio_x,VLOOKUP(A49,'Mov. RA'!$A$25:$Q$41,B49+1,0))</f>
        <v>1400.9603375104368</v>
      </c>
      <c r="G49" s="3">
        <f>IF(VLOOKUP(A49,'Mov. RA'!$A$44:$Q$60,B49+1,0)="",'Mov. RA'!promedio_y,VLOOKUP(A49,'Mov. RA'!$A$44:$Q$60,B49+1,0))</f>
        <v>985.84746427392622</v>
      </c>
      <c r="L49" s="3">
        <f t="shared" si="2"/>
        <v>1349.153102067309</v>
      </c>
      <c r="M49" s="3">
        <f t="shared" si="3"/>
        <v>1039.7393065198839</v>
      </c>
      <c r="O49" s="3">
        <f t="shared" si="4"/>
        <v>1400.9603375104368</v>
      </c>
      <c r="P49" s="3">
        <f t="shared" si="5"/>
        <v>985.84746427392622</v>
      </c>
    </row>
    <row r="50" spans="1:16" x14ac:dyDescent="0.25">
      <c r="A50" s="3">
        <f t="shared" si="6"/>
        <v>4</v>
      </c>
      <c r="B50" s="3">
        <f t="shared" si="7"/>
        <v>10</v>
      </c>
      <c r="C50" s="3">
        <f>IF(VLOOKUP(A50,'Mov. Cielo'!$A$25:$Q$41,B50+1,0)="",promedio_x,VLOOKUP(A50,'Mov. Cielo'!$A$25:$Q$41,B50+1,0))</f>
        <v>1349.153102067309</v>
      </c>
      <c r="D50" s="3">
        <f>IF(VLOOKUP(A50,'Mov. Cielo'!$A$44:$Q$60,B50+1,0)="",promedio_y,VLOOKUP(A50,'Mov. Cielo'!$A$44:$Q$60,B50+1,0))</f>
        <v>1039.7393065198839</v>
      </c>
      <c r="F50" s="3">
        <f>IF(VLOOKUP(A50,'Mov. RA'!$A$25:$Q$41,B50+1,0)="",'Mov. RA'!promedio_x,VLOOKUP(A50,'Mov. RA'!$A$25:$Q$41,B50+1,0))</f>
        <v>1400.9603375104368</v>
      </c>
      <c r="G50" s="3">
        <f>IF(VLOOKUP(A50,'Mov. RA'!$A$44:$Q$60,B50+1,0)="",'Mov. RA'!promedio_y,VLOOKUP(A50,'Mov. RA'!$A$44:$Q$60,B50+1,0))</f>
        <v>985.84746427392622</v>
      </c>
      <c r="L50" s="3">
        <f t="shared" si="2"/>
        <v>1349.153102067309</v>
      </c>
      <c r="M50" s="3">
        <f t="shared" si="3"/>
        <v>1039.7393065198839</v>
      </c>
      <c r="O50" s="3">
        <f t="shared" si="4"/>
        <v>1400.9603375104368</v>
      </c>
      <c r="P50" s="3">
        <f t="shared" si="5"/>
        <v>985.84746427392622</v>
      </c>
    </row>
    <row r="51" spans="1:16" x14ac:dyDescent="0.25">
      <c r="A51" s="3">
        <f t="shared" si="6"/>
        <v>4</v>
      </c>
      <c r="B51" s="3">
        <f t="shared" si="7"/>
        <v>9</v>
      </c>
      <c r="C51" s="3">
        <f>IF(VLOOKUP(A51,'Mov. Cielo'!$A$25:$Q$41,B51+1,0)="",promedio_x,VLOOKUP(A51,'Mov. Cielo'!$A$25:$Q$41,B51+1,0))</f>
        <v>1349.153102067309</v>
      </c>
      <c r="D51" s="3">
        <f>IF(VLOOKUP(A51,'Mov. Cielo'!$A$44:$Q$60,B51+1,0)="",promedio_y,VLOOKUP(A51,'Mov. Cielo'!$A$44:$Q$60,B51+1,0))</f>
        <v>1039.7393065198839</v>
      </c>
      <c r="F51" s="3">
        <f>IF(VLOOKUP(A51,'Mov. RA'!$A$25:$Q$41,B51+1,0)="",'Mov. RA'!promedio_x,VLOOKUP(A51,'Mov. RA'!$A$25:$Q$41,B51+1,0))</f>
        <v>1400.9603375104368</v>
      </c>
      <c r="G51" s="3">
        <f>IF(VLOOKUP(A51,'Mov. RA'!$A$44:$Q$60,B51+1,0)="",'Mov. RA'!promedio_y,VLOOKUP(A51,'Mov. RA'!$A$44:$Q$60,B51+1,0))</f>
        <v>985.84746427392622</v>
      </c>
      <c r="L51" s="3">
        <f t="shared" si="2"/>
        <v>1349.153102067309</v>
      </c>
      <c r="M51" s="3">
        <f t="shared" si="3"/>
        <v>1039.7393065198839</v>
      </c>
      <c r="O51" s="3">
        <f t="shared" si="4"/>
        <v>1400.9603375104368</v>
      </c>
      <c r="P51" s="3">
        <f t="shared" si="5"/>
        <v>985.84746427392622</v>
      </c>
    </row>
    <row r="52" spans="1:16" x14ac:dyDescent="0.25">
      <c r="A52" s="3">
        <f t="shared" si="6"/>
        <v>4</v>
      </c>
      <c r="B52" s="3">
        <f t="shared" si="7"/>
        <v>8</v>
      </c>
      <c r="C52" s="3">
        <f>IF(VLOOKUP(A52,'Mov. Cielo'!$A$25:$Q$41,B52+1,0)="",promedio_x,VLOOKUP(A52,'Mov. Cielo'!$A$25:$Q$41,B52+1,0))</f>
        <v>1349.153102067309</v>
      </c>
      <c r="D52" s="3">
        <f>IF(VLOOKUP(A52,'Mov. Cielo'!$A$44:$Q$60,B52+1,0)="",promedio_y,VLOOKUP(A52,'Mov. Cielo'!$A$44:$Q$60,B52+1,0))</f>
        <v>1039.7393065198839</v>
      </c>
      <c r="F52" s="3">
        <f>IF(VLOOKUP(A52,'Mov. RA'!$A$25:$Q$41,B52+1,0)="",'Mov. RA'!promedio_x,VLOOKUP(A52,'Mov. RA'!$A$25:$Q$41,B52+1,0))</f>
        <v>1400.9603375104368</v>
      </c>
      <c r="G52" s="3">
        <f>IF(VLOOKUP(A52,'Mov. RA'!$A$44:$Q$60,B52+1,0)="",'Mov. RA'!promedio_y,VLOOKUP(A52,'Mov. RA'!$A$44:$Q$60,B52+1,0))</f>
        <v>985.84746427392622</v>
      </c>
      <c r="L52" s="3">
        <f t="shared" si="2"/>
        <v>1349.153102067309</v>
      </c>
      <c r="M52" s="3">
        <f t="shared" si="3"/>
        <v>1039.7393065198839</v>
      </c>
      <c r="O52" s="3">
        <f t="shared" si="4"/>
        <v>1400.9603375104368</v>
      </c>
      <c r="P52" s="3">
        <f t="shared" si="5"/>
        <v>985.84746427392622</v>
      </c>
    </row>
    <row r="53" spans="1:16" x14ac:dyDescent="0.25">
      <c r="A53" s="3">
        <f t="shared" si="6"/>
        <v>4</v>
      </c>
      <c r="B53" s="3">
        <f t="shared" si="7"/>
        <v>7</v>
      </c>
      <c r="C53" s="3">
        <f>IF(VLOOKUP(A53,'Mov. Cielo'!$A$25:$Q$41,B53+1,0)="",promedio_x,VLOOKUP(A53,'Mov. Cielo'!$A$25:$Q$41,B53+1,0))</f>
        <v>1349.153102067309</v>
      </c>
      <c r="D53" s="3">
        <f>IF(VLOOKUP(A53,'Mov. Cielo'!$A$44:$Q$60,B53+1,0)="",promedio_y,VLOOKUP(A53,'Mov. Cielo'!$A$44:$Q$60,B53+1,0))</f>
        <v>1039.7393065198839</v>
      </c>
      <c r="F53" s="3">
        <f>IF(VLOOKUP(A53,'Mov. RA'!$A$25:$Q$41,B53+1,0)="",'Mov. RA'!promedio_x,VLOOKUP(A53,'Mov. RA'!$A$25:$Q$41,B53+1,0))</f>
        <v>1400.9603375104368</v>
      </c>
      <c r="G53" s="3">
        <f>IF(VLOOKUP(A53,'Mov. RA'!$A$44:$Q$60,B53+1,0)="",'Mov. RA'!promedio_y,VLOOKUP(A53,'Mov. RA'!$A$44:$Q$60,B53+1,0))</f>
        <v>985.84746427392622</v>
      </c>
      <c r="L53" s="3">
        <f t="shared" si="2"/>
        <v>1349.153102067309</v>
      </c>
      <c r="M53" s="3">
        <f t="shared" si="3"/>
        <v>1039.7393065198839</v>
      </c>
      <c r="O53" s="3">
        <f t="shared" si="4"/>
        <v>1400.9603375104368</v>
      </c>
      <c r="P53" s="3">
        <f t="shared" si="5"/>
        <v>985.84746427392622</v>
      </c>
    </row>
    <row r="54" spans="1:16" x14ac:dyDescent="0.25">
      <c r="A54" s="3">
        <f t="shared" si="6"/>
        <v>4</v>
      </c>
      <c r="B54" s="3">
        <f t="shared" si="7"/>
        <v>6</v>
      </c>
      <c r="C54" s="3">
        <f>IF(VLOOKUP(A54,'Mov. Cielo'!$A$25:$Q$41,B54+1,0)="",promedio_x,VLOOKUP(A54,'Mov. Cielo'!$A$25:$Q$41,B54+1,0))</f>
        <v>1349.153102067309</v>
      </c>
      <c r="D54" s="3">
        <f>IF(VLOOKUP(A54,'Mov. Cielo'!$A$44:$Q$60,B54+1,0)="",promedio_y,VLOOKUP(A54,'Mov. Cielo'!$A$44:$Q$60,B54+1,0))</f>
        <v>1039.7393065198839</v>
      </c>
      <c r="F54" s="3">
        <f>IF(VLOOKUP(A54,'Mov. RA'!$A$25:$Q$41,B54+1,0)="",'Mov. RA'!promedio_x,VLOOKUP(A54,'Mov. RA'!$A$25:$Q$41,B54+1,0))</f>
        <v>1400.9603375104368</v>
      </c>
      <c r="G54" s="3">
        <f>IF(VLOOKUP(A54,'Mov. RA'!$A$44:$Q$60,B54+1,0)="",'Mov. RA'!promedio_y,VLOOKUP(A54,'Mov. RA'!$A$44:$Q$60,B54+1,0))</f>
        <v>985.84746427392622</v>
      </c>
      <c r="L54" s="3">
        <f t="shared" si="2"/>
        <v>1349.153102067309</v>
      </c>
      <c r="M54" s="3">
        <f t="shared" si="3"/>
        <v>1039.7393065198839</v>
      </c>
      <c r="O54" s="3">
        <f t="shared" si="4"/>
        <v>1400.9603375104368</v>
      </c>
      <c r="P54" s="3">
        <f t="shared" si="5"/>
        <v>985.84746427392622</v>
      </c>
    </row>
    <row r="55" spans="1:16" x14ac:dyDescent="0.25">
      <c r="A55" s="3">
        <f t="shared" si="6"/>
        <v>4</v>
      </c>
      <c r="B55" s="3">
        <f t="shared" si="7"/>
        <v>5</v>
      </c>
      <c r="C55" s="3">
        <f>IF(VLOOKUP(A55,'Mov. Cielo'!$A$25:$Q$41,B55+1,0)="",promedio_x,VLOOKUP(A55,'Mov. Cielo'!$A$25:$Q$41,B55+1,0))</f>
        <v>1348.0206116497202</v>
      </c>
      <c r="D55" s="3">
        <f>IF(VLOOKUP(A55,'Mov. Cielo'!$A$44:$Q$60,B55+1,0)="",promedio_y,VLOOKUP(A55,'Mov. Cielo'!$A$44:$Q$60,B55+1,0))</f>
        <v>1040.1713959170804</v>
      </c>
      <c r="F55" s="3">
        <f>IF(VLOOKUP(A55,'Mov. RA'!$A$25:$Q$41,B55+1,0)="",'Mov. RA'!promedio_x,VLOOKUP(A55,'Mov. RA'!$A$25:$Q$41,B55+1,0))</f>
        <v>1397.590939464812</v>
      </c>
      <c r="G55" s="3">
        <f>IF(VLOOKUP(A55,'Mov. RA'!$A$44:$Q$60,B55+1,0)="",'Mov. RA'!promedio_y,VLOOKUP(A55,'Mov. RA'!$A$44:$Q$60,B55+1,0))</f>
        <v>987.45677793639709</v>
      </c>
      <c r="L55" s="3">
        <f t="shared" si="2"/>
        <v>1348.0206116497202</v>
      </c>
      <c r="M55" s="3">
        <f t="shared" si="3"/>
        <v>1040.1713959170804</v>
      </c>
      <c r="O55" s="3">
        <f t="shared" si="4"/>
        <v>1400.9603375104368</v>
      </c>
      <c r="P55" s="3">
        <f t="shared" si="5"/>
        <v>985.84746427392622</v>
      </c>
    </row>
    <row r="56" spans="1:16" x14ac:dyDescent="0.25">
      <c r="A56" s="3">
        <f t="shared" si="6"/>
        <v>5</v>
      </c>
      <c r="B56" s="3">
        <f t="shared" si="7"/>
        <v>16</v>
      </c>
      <c r="C56" s="3">
        <f>IF(VLOOKUP(A56,'Mov. Cielo'!$A$25:$Q$41,B56+1,0)="",promedio_x,VLOOKUP(A56,'Mov. Cielo'!$A$25:$Q$41,B56+1,0))</f>
        <v>1349.153102067309</v>
      </c>
      <c r="D56" s="3">
        <f>IF(VLOOKUP(A56,'Mov. Cielo'!$A$44:$Q$60,B56+1,0)="",promedio_y,VLOOKUP(A56,'Mov. Cielo'!$A$44:$Q$60,B56+1,0))</f>
        <v>1039.7393065198839</v>
      </c>
      <c r="F56" s="3">
        <f>IF(VLOOKUP(A56,'Mov. RA'!$A$25:$Q$41,B56+1,0)="",'Mov. RA'!promedio_x,VLOOKUP(A56,'Mov. RA'!$A$25:$Q$41,B56+1,0))</f>
        <v>1400.9603375104368</v>
      </c>
      <c r="G56" s="3">
        <f>IF(VLOOKUP(A56,'Mov. RA'!$A$44:$Q$60,B56+1,0)="",'Mov. RA'!promedio_y,VLOOKUP(A56,'Mov. RA'!$A$44:$Q$60,B56+1,0))</f>
        <v>985.84746427392622</v>
      </c>
      <c r="L56" s="3">
        <f t="shared" si="2"/>
        <v>1349.153102067309</v>
      </c>
      <c r="M56" s="3">
        <f t="shared" si="3"/>
        <v>1039.7393065198839</v>
      </c>
      <c r="O56" s="3">
        <f t="shared" si="4"/>
        <v>1400.9603375104368</v>
      </c>
      <c r="P56" s="3">
        <f t="shared" si="5"/>
        <v>985.84746427392622</v>
      </c>
    </row>
    <row r="57" spans="1:16" x14ac:dyDescent="0.25">
      <c r="A57" s="3">
        <f t="shared" si="6"/>
        <v>5</v>
      </c>
      <c r="B57" s="3">
        <f t="shared" si="7"/>
        <v>15</v>
      </c>
      <c r="C57" s="3">
        <f>IF(VLOOKUP(A57,'Mov. Cielo'!$A$25:$Q$41,B57+1,0)="",promedio_x,VLOOKUP(A57,'Mov. Cielo'!$A$25:$Q$41,B57+1,0))</f>
        <v>1349.153102067309</v>
      </c>
      <c r="D57" s="3">
        <f>IF(VLOOKUP(A57,'Mov. Cielo'!$A$44:$Q$60,B57+1,0)="",promedio_y,VLOOKUP(A57,'Mov. Cielo'!$A$44:$Q$60,B57+1,0))</f>
        <v>1039.7393065198839</v>
      </c>
      <c r="F57" s="3">
        <f>IF(VLOOKUP(A57,'Mov. RA'!$A$25:$Q$41,B57+1,0)="",'Mov. RA'!promedio_x,VLOOKUP(A57,'Mov. RA'!$A$25:$Q$41,B57+1,0))</f>
        <v>1400.9603375104368</v>
      </c>
      <c r="G57" s="3">
        <f>IF(VLOOKUP(A57,'Mov. RA'!$A$44:$Q$60,B57+1,0)="",'Mov. RA'!promedio_y,VLOOKUP(A57,'Mov. RA'!$A$44:$Q$60,B57+1,0))</f>
        <v>985.84746427392622</v>
      </c>
      <c r="L57" s="3">
        <f t="shared" si="2"/>
        <v>1349.153102067309</v>
      </c>
      <c r="M57" s="3">
        <f t="shared" si="3"/>
        <v>1039.7393065198839</v>
      </c>
      <c r="O57" s="3">
        <f t="shared" si="4"/>
        <v>1400.9603375104368</v>
      </c>
      <c r="P57" s="3">
        <f t="shared" si="5"/>
        <v>985.84746427392622</v>
      </c>
    </row>
    <row r="58" spans="1:16" x14ac:dyDescent="0.25">
      <c r="A58" s="3">
        <f t="shared" si="6"/>
        <v>5</v>
      </c>
      <c r="B58" s="3">
        <f t="shared" si="7"/>
        <v>14</v>
      </c>
      <c r="C58" s="3">
        <f>IF(VLOOKUP(A58,'Mov. Cielo'!$A$25:$Q$41,B58+1,0)="",promedio_x,VLOOKUP(A58,'Mov. Cielo'!$A$25:$Q$41,B58+1,0))</f>
        <v>1349.153102067309</v>
      </c>
      <c r="D58" s="3">
        <f>IF(VLOOKUP(A58,'Mov. Cielo'!$A$44:$Q$60,B58+1,0)="",promedio_y,VLOOKUP(A58,'Mov. Cielo'!$A$44:$Q$60,B58+1,0))</f>
        <v>1039.7393065198839</v>
      </c>
      <c r="F58" s="3">
        <f>IF(VLOOKUP(A58,'Mov. RA'!$A$25:$Q$41,B58+1,0)="",'Mov. RA'!promedio_x,VLOOKUP(A58,'Mov. RA'!$A$25:$Q$41,B58+1,0))</f>
        <v>1400.9603375104368</v>
      </c>
      <c r="G58" s="3">
        <f>IF(VLOOKUP(A58,'Mov. RA'!$A$44:$Q$60,B58+1,0)="",'Mov. RA'!promedio_y,VLOOKUP(A58,'Mov. RA'!$A$44:$Q$60,B58+1,0))</f>
        <v>985.84746427392622</v>
      </c>
      <c r="L58" s="3">
        <f t="shared" si="2"/>
        <v>1349.153102067309</v>
      </c>
      <c r="M58" s="3">
        <f t="shared" si="3"/>
        <v>1039.7393065198839</v>
      </c>
      <c r="O58" s="3">
        <f t="shared" si="4"/>
        <v>1400.9603375104368</v>
      </c>
      <c r="P58" s="3">
        <f t="shared" si="5"/>
        <v>985.84746427392622</v>
      </c>
    </row>
    <row r="59" spans="1:16" x14ac:dyDescent="0.25">
      <c r="A59" s="3">
        <f t="shared" si="6"/>
        <v>5</v>
      </c>
      <c r="B59" s="3">
        <f t="shared" si="7"/>
        <v>13</v>
      </c>
      <c r="C59" s="3">
        <f>IF(VLOOKUP(A59,'Mov. Cielo'!$A$25:$Q$41,B59+1,0)="",promedio_x,VLOOKUP(A59,'Mov. Cielo'!$A$25:$Q$41,B59+1,0))</f>
        <v>1349.153102067309</v>
      </c>
      <c r="D59" s="3">
        <f>IF(VLOOKUP(A59,'Mov. Cielo'!$A$44:$Q$60,B59+1,0)="",promedio_y,VLOOKUP(A59,'Mov. Cielo'!$A$44:$Q$60,B59+1,0))</f>
        <v>1039.7393065198839</v>
      </c>
      <c r="F59" s="3">
        <f>IF(VLOOKUP(A59,'Mov. RA'!$A$25:$Q$41,B59+1,0)="",'Mov. RA'!promedio_x,VLOOKUP(A59,'Mov. RA'!$A$25:$Q$41,B59+1,0))</f>
        <v>1400.9603375104368</v>
      </c>
      <c r="G59" s="3">
        <f>IF(VLOOKUP(A59,'Mov. RA'!$A$44:$Q$60,B59+1,0)="",'Mov. RA'!promedio_y,VLOOKUP(A59,'Mov. RA'!$A$44:$Q$60,B59+1,0))</f>
        <v>985.84746427392622</v>
      </c>
      <c r="L59" s="3">
        <f t="shared" si="2"/>
        <v>1349.153102067309</v>
      </c>
      <c r="M59" s="3">
        <f t="shared" si="3"/>
        <v>1039.7393065198839</v>
      </c>
      <c r="O59" s="3">
        <f t="shared" si="4"/>
        <v>1400.9603375104368</v>
      </c>
      <c r="P59" s="3">
        <f t="shared" si="5"/>
        <v>985.84746427392622</v>
      </c>
    </row>
    <row r="60" spans="1:16" x14ac:dyDescent="0.25">
      <c r="A60" s="3">
        <f t="shared" si="6"/>
        <v>5</v>
      </c>
      <c r="B60" s="3">
        <f t="shared" si="7"/>
        <v>12</v>
      </c>
      <c r="C60" s="3">
        <f>IF(VLOOKUP(A60,'Mov. Cielo'!$A$25:$Q$41,B60+1,0)="",promedio_x,VLOOKUP(A60,'Mov. Cielo'!$A$25:$Q$41,B60+1,0))</f>
        <v>1349.153102067309</v>
      </c>
      <c r="D60" s="3">
        <f>IF(VLOOKUP(A60,'Mov. Cielo'!$A$44:$Q$60,B60+1,0)="",promedio_y,VLOOKUP(A60,'Mov. Cielo'!$A$44:$Q$60,B60+1,0))</f>
        <v>1039.7393065198839</v>
      </c>
      <c r="F60" s="3">
        <f>IF(VLOOKUP(A60,'Mov. RA'!$A$25:$Q$41,B60+1,0)="",'Mov. RA'!promedio_x,VLOOKUP(A60,'Mov. RA'!$A$25:$Q$41,B60+1,0))</f>
        <v>1400.9603375104368</v>
      </c>
      <c r="G60" s="3">
        <f>IF(VLOOKUP(A60,'Mov. RA'!$A$44:$Q$60,B60+1,0)="",'Mov. RA'!promedio_y,VLOOKUP(A60,'Mov. RA'!$A$44:$Q$60,B60+1,0))</f>
        <v>985.84746427392622</v>
      </c>
      <c r="L60" s="3">
        <f t="shared" si="2"/>
        <v>1349.153102067309</v>
      </c>
      <c r="M60" s="3">
        <f t="shared" si="3"/>
        <v>1039.7393065198839</v>
      </c>
      <c r="O60" s="3">
        <f t="shared" si="4"/>
        <v>1400.9603375104368</v>
      </c>
      <c r="P60" s="3">
        <f t="shared" si="5"/>
        <v>985.84746427392622</v>
      </c>
    </row>
    <row r="61" spans="1:16" x14ac:dyDescent="0.25">
      <c r="A61" s="3">
        <f t="shared" si="6"/>
        <v>5</v>
      </c>
      <c r="B61" s="3">
        <f t="shared" si="7"/>
        <v>11</v>
      </c>
      <c r="C61" s="3">
        <f>IF(VLOOKUP(A61,'Mov. Cielo'!$A$25:$Q$41,B61+1,0)="",promedio_x,VLOOKUP(A61,'Mov. Cielo'!$A$25:$Q$41,B61+1,0))</f>
        <v>1349.153102067309</v>
      </c>
      <c r="D61" s="3">
        <f>IF(VLOOKUP(A61,'Mov. Cielo'!$A$44:$Q$60,B61+1,0)="",promedio_y,VLOOKUP(A61,'Mov. Cielo'!$A$44:$Q$60,B61+1,0))</f>
        <v>1039.7393065198839</v>
      </c>
      <c r="F61" s="3">
        <f>IF(VLOOKUP(A61,'Mov. RA'!$A$25:$Q$41,B61+1,0)="",'Mov. RA'!promedio_x,VLOOKUP(A61,'Mov. RA'!$A$25:$Q$41,B61+1,0))</f>
        <v>1400.9603375104368</v>
      </c>
      <c r="G61" s="3">
        <f>IF(VLOOKUP(A61,'Mov. RA'!$A$44:$Q$60,B61+1,0)="",'Mov. RA'!promedio_y,VLOOKUP(A61,'Mov. RA'!$A$44:$Q$60,B61+1,0))</f>
        <v>985.84746427392622</v>
      </c>
      <c r="L61" s="3">
        <f t="shared" si="2"/>
        <v>1349.153102067309</v>
      </c>
      <c r="M61" s="3">
        <f t="shared" si="3"/>
        <v>1039.7393065198839</v>
      </c>
      <c r="O61" s="3">
        <f t="shared" si="4"/>
        <v>1400.9603375104368</v>
      </c>
      <c r="P61" s="3">
        <f t="shared" si="5"/>
        <v>985.84746427392622</v>
      </c>
    </row>
    <row r="62" spans="1:16" x14ac:dyDescent="0.25">
      <c r="A62" s="3">
        <f t="shared" si="6"/>
        <v>5</v>
      </c>
      <c r="B62" s="3">
        <f t="shared" si="7"/>
        <v>10</v>
      </c>
      <c r="C62" s="3">
        <f>IF(VLOOKUP(A62,'Mov. Cielo'!$A$25:$Q$41,B62+1,0)="",promedio_x,VLOOKUP(A62,'Mov. Cielo'!$A$25:$Q$41,B62+1,0))</f>
        <v>1349.153102067309</v>
      </c>
      <c r="D62" s="3">
        <f>IF(VLOOKUP(A62,'Mov. Cielo'!$A$44:$Q$60,B62+1,0)="",promedio_y,VLOOKUP(A62,'Mov. Cielo'!$A$44:$Q$60,B62+1,0))</f>
        <v>1039.7393065198839</v>
      </c>
      <c r="F62" s="3">
        <f>IF(VLOOKUP(A62,'Mov. RA'!$A$25:$Q$41,B62+1,0)="",'Mov. RA'!promedio_x,VLOOKUP(A62,'Mov. RA'!$A$25:$Q$41,B62+1,0))</f>
        <v>1400.9603375104368</v>
      </c>
      <c r="G62" s="3">
        <f>IF(VLOOKUP(A62,'Mov. RA'!$A$44:$Q$60,B62+1,0)="",'Mov. RA'!promedio_y,VLOOKUP(A62,'Mov. RA'!$A$44:$Q$60,B62+1,0))</f>
        <v>985.84746427392622</v>
      </c>
      <c r="L62" s="3">
        <f t="shared" si="2"/>
        <v>1349.153102067309</v>
      </c>
      <c r="M62" s="3">
        <f t="shared" si="3"/>
        <v>1039.7393065198839</v>
      </c>
      <c r="O62" s="3">
        <f t="shared" si="4"/>
        <v>1400.9603375104368</v>
      </c>
      <c r="P62" s="3">
        <f t="shared" si="5"/>
        <v>985.84746427392622</v>
      </c>
    </row>
    <row r="63" spans="1:16" x14ac:dyDescent="0.25">
      <c r="A63" s="3">
        <f t="shared" si="6"/>
        <v>5</v>
      </c>
      <c r="B63" s="3">
        <f t="shared" si="7"/>
        <v>9</v>
      </c>
      <c r="C63" s="3">
        <f>IF(VLOOKUP(A63,'Mov. Cielo'!$A$25:$Q$41,B63+1,0)="",promedio_x,VLOOKUP(A63,'Mov. Cielo'!$A$25:$Q$41,B63+1,0))</f>
        <v>1349.153102067309</v>
      </c>
      <c r="D63" s="3">
        <f>IF(VLOOKUP(A63,'Mov. Cielo'!$A$44:$Q$60,B63+1,0)="",promedio_y,VLOOKUP(A63,'Mov. Cielo'!$A$44:$Q$60,B63+1,0))</f>
        <v>1039.7393065198839</v>
      </c>
      <c r="F63" s="3">
        <f>IF(VLOOKUP(A63,'Mov. RA'!$A$25:$Q$41,B63+1,0)="",'Mov. RA'!promedio_x,VLOOKUP(A63,'Mov. RA'!$A$25:$Q$41,B63+1,0))</f>
        <v>1400.9603375104368</v>
      </c>
      <c r="G63" s="3">
        <f>IF(VLOOKUP(A63,'Mov. RA'!$A$44:$Q$60,B63+1,0)="",'Mov. RA'!promedio_y,VLOOKUP(A63,'Mov. RA'!$A$44:$Q$60,B63+1,0))</f>
        <v>985.84746427392622</v>
      </c>
      <c r="L63" s="3">
        <f t="shared" si="2"/>
        <v>1349.153102067309</v>
      </c>
      <c r="M63" s="3">
        <f t="shared" si="3"/>
        <v>1039.7393065198839</v>
      </c>
      <c r="O63" s="3">
        <f t="shared" si="4"/>
        <v>1400.9603375104368</v>
      </c>
      <c r="P63" s="3">
        <f t="shared" si="5"/>
        <v>985.84746427392622</v>
      </c>
    </row>
    <row r="64" spans="1:16" x14ac:dyDescent="0.25">
      <c r="A64" s="3">
        <f t="shared" si="6"/>
        <v>5</v>
      </c>
      <c r="B64" s="3">
        <f t="shared" si="7"/>
        <v>8</v>
      </c>
      <c r="C64" s="3">
        <f>IF(VLOOKUP(A64,'Mov. Cielo'!$A$25:$Q$41,B64+1,0)="",promedio_x,VLOOKUP(A64,'Mov. Cielo'!$A$25:$Q$41,B64+1,0))</f>
        <v>1349.153102067309</v>
      </c>
      <c r="D64" s="3">
        <f>IF(VLOOKUP(A64,'Mov. Cielo'!$A$44:$Q$60,B64+1,0)="",promedio_y,VLOOKUP(A64,'Mov. Cielo'!$A$44:$Q$60,B64+1,0))</f>
        <v>1039.7393065198839</v>
      </c>
      <c r="F64" s="3">
        <f>IF(VLOOKUP(A64,'Mov. RA'!$A$25:$Q$41,B64+1,0)="",'Mov. RA'!promedio_x,VLOOKUP(A64,'Mov. RA'!$A$25:$Q$41,B64+1,0))</f>
        <v>1400.9603375104368</v>
      </c>
      <c r="G64" s="3">
        <f>IF(VLOOKUP(A64,'Mov. RA'!$A$44:$Q$60,B64+1,0)="",'Mov. RA'!promedio_y,VLOOKUP(A64,'Mov. RA'!$A$44:$Q$60,B64+1,0))</f>
        <v>985.84746427392622</v>
      </c>
      <c r="L64" s="3">
        <f t="shared" si="2"/>
        <v>1349.153102067309</v>
      </c>
      <c r="M64" s="3">
        <f t="shared" si="3"/>
        <v>1039.7393065198839</v>
      </c>
      <c r="O64" s="3">
        <f t="shared" si="4"/>
        <v>1400.9603375104368</v>
      </c>
      <c r="P64" s="3">
        <f t="shared" si="5"/>
        <v>985.84746427392622</v>
      </c>
    </row>
    <row r="65" spans="1:16" x14ac:dyDescent="0.25">
      <c r="A65" s="3">
        <f t="shared" si="6"/>
        <v>5</v>
      </c>
      <c r="B65" s="3">
        <f t="shared" si="7"/>
        <v>7</v>
      </c>
      <c r="C65" s="3">
        <f>IF(VLOOKUP(A65,'Mov. Cielo'!$A$25:$Q$41,B65+1,0)="",promedio_x,VLOOKUP(A65,'Mov. Cielo'!$A$25:$Q$41,B65+1,0))</f>
        <v>1349.153102067309</v>
      </c>
      <c r="D65" s="3">
        <f>IF(VLOOKUP(A65,'Mov. Cielo'!$A$44:$Q$60,B65+1,0)="",promedio_y,VLOOKUP(A65,'Mov. Cielo'!$A$44:$Q$60,B65+1,0))</f>
        <v>1039.7393065198839</v>
      </c>
      <c r="F65" s="3">
        <f>IF(VLOOKUP(A65,'Mov. RA'!$A$25:$Q$41,B65+1,0)="",'Mov. RA'!promedio_x,VLOOKUP(A65,'Mov. RA'!$A$25:$Q$41,B65+1,0))</f>
        <v>1400.9603375104368</v>
      </c>
      <c r="G65" s="3">
        <f>IF(VLOOKUP(A65,'Mov. RA'!$A$44:$Q$60,B65+1,0)="",'Mov. RA'!promedio_y,VLOOKUP(A65,'Mov. RA'!$A$44:$Q$60,B65+1,0))</f>
        <v>985.84746427392622</v>
      </c>
      <c r="L65" s="3">
        <f t="shared" si="2"/>
        <v>1349.153102067309</v>
      </c>
      <c r="M65" s="3">
        <f t="shared" si="3"/>
        <v>1039.7393065198839</v>
      </c>
      <c r="O65" s="3">
        <f t="shared" si="4"/>
        <v>1400.9603375104368</v>
      </c>
      <c r="P65" s="3">
        <f t="shared" si="5"/>
        <v>985.84746427392622</v>
      </c>
    </row>
    <row r="66" spans="1:16" x14ac:dyDescent="0.25">
      <c r="A66" s="3">
        <f t="shared" si="6"/>
        <v>5</v>
      </c>
      <c r="B66" s="3">
        <f t="shared" si="7"/>
        <v>6</v>
      </c>
      <c r="C66" s="3">
        <f>IF(VLOOKUP(A66,'Mov. Cielo'!$A$25:$Q$41,B66+1,0)="",promedio_x,VLOOKUP(A66,'Mov. Cielo'!$A$25:$Q$41,B66+1,0))</f>
        <v>1349.153102067309</v>
      </c>
      <c r="D66" s="3">
        <f>IF(VLOOKUP(A66,'Mov. Cielo'!$A$44:$Q$60,B66+1,0)="",promedio_y,VLOOKUP(A66,'Mov. Cielo'!$A$44:$Q$60,B66+1,0))</f>
        <v>1039.7393065198839</v>
      </c>
      <c r="F66" s="3">
        <f>IF(VLOOKUP(A66,'Mov. RA'!$A$25:$Q$41,B66+1,0)="",'Mov. RA'!promedio_x,VLOOKUP(A66,'Mov. RA'!$A$25:$Q$41,B66+1,0))</f>
        <v>1400.9603375104368</v>
      </c>
      <c r="G66" s="3">
        <f>IF(VLOOKUP(A66,'Mov. RA'!$A$44:$Q$60,B66+1,0)="",'Mov. RA'!promedio_y,VLOOKUP(A66,'Mov. RA'!$A$44:$Q$60,B66+1,0))</f>
        <v>985.84746427392622</v>
      </c>
      <c r="L66" s="3">
        <f t="shared" si="2"/>
        <v>1349.153102067309</v>
      </c>
      <c r="M66" s="3">
        <f t="shared" si="3"/>
        <v>1039.7393065198839</v>
      </c>
      <c r="O66" s="3">
        <f t="shared" si="4"/>
        <v>1400.9603375104368</v>
      </c>
      <c r="P66" s="3">
        <f t="shared" si="5"/>
        <v>985.84746427392622</v>
      </c>
    </row>
    <row r="67" spans="1:16" x14ac:dyDescent="0.25">
      <c r="A67" s="3">
        <f t="shared" ref="A67:A98" si="8">IF(B67=16,A66+1,A66)</f>
        <v>6</v>
      </c>
      <c r="B67" s="3">
        <f t="shared" ref="B67:B98" si="9">IF(B66&gt;A66+1,B66-1,16)</f>
        <v>16</v>
      </c>
      <c r="C67" s="3">
        <f>IF(VLOOKUP(A67,'Mov. Cielo'!$A$25:$Q$41,B67+1,0)="",promedio_x,VLOOKUP(A67,'Mov. Cielo'!$A$25:$Q$41,B67+1,0))</f>
        <v>1349.153102067309</v>
      </c>
      <c r="D67" s="3">
        <f>IF(VLOOKUP(A67,'Mov. Cielo'!$A$44:$Q$60,B67+1,0)="",promedio_y,VLOOKUP(A67,'Mov. Cielo'!$A$44:$Q$60,B67+1,0))</f>
        <v>1039.7393065198839</v>
      </c>
      <c r="F67" s="3">
        <f>IF(VLOOKUP(A67,'Mov. RA'!$A$25:$Q$41,B67+1,0)="",'Mov. RA'!promedio_x,VLOOKUP(A67,'Mov. RA'!$A$25:$Q$41,B67+1,0))</f>
        <v>1400.9603375104368</v>
      </c>
      <c r="G67" s="3">
        <f>IF(VLOOKUP(A67,'Mov. RA'!$A$44:$Q$60,B67+1,0)="",'Mov. RA'!promedio_y,VLOOKUP(A67,'Mov. RA'!$A$44:$Q$60,B67+1,0))</f>
        <v>985.84746427392622</v>
      </c>
      <c r="L67" s="3">
        <f t="shared" ref="L67:L121" si="10">IF(ABS(C67-$J$2)&gt;$J$4,$J$2,C67)</f>
        <v>1349.153102067309</v>
      </c>
      <c r="M67" s="3">
        <f t="shared" ref="M67:M121" si="11">IF(ABS(D67-$J$3)&gt;$J$5,$J$3,D67)</f>
        <v>1039.7393065198839</v>
      </c>
      <c r="O67" s="3">
        <f t="shared" ref="O67:O121" si="12">IF(ABS(F67-$J$15)&gt;$J$17,$J$15,F67)</f>
        <v>1400.9603375104368</v>
      </c>
      <c r="P67" s="3">
        <f t="shared" ref="P67:P121" si="13">IF(ABS(G67-$J$16)&gt;$J$18,$J$16,G67)</f>
        <v>985.84746427392622</v>
      </c>
    </row>
    <row r="68" spans="1:16" x14ac:dyDescent="0.25">
      <c r="A68" s="3">
        <f t="shared" si="8"/>
        <v>6</v>
      </c>
      <c r="B68" s="3">
        <f t="shared" si="9"/>
        <v>15</v>
      </c>
      <c r="C68" s="3">
        <f>IF(VLOOKUP(A68,'Mov. Cielo'!$A$25:$Q$41,B68+1,0)="",promedio_x,VLOOKUP(A68,'Mov. Cielo'!$A$25:$Q$41,B68+1,0))</f>
        <v>1349.153102067309</v>
      </c>
      <c r="D68" s="3">
        <f>IF(VLOOKUP(A68,'Mov. Cielo'!$A$44:$Q$60,B68+1,0)="",promedio_y,VLOOKUP(A68,'Mov. Cielo'!$A$44:$Q$60,B68+1,0))</f>
        <v>1039.7393065198839</v>
      </c>
      <c r="F68" s="3">
        <f>IF(VLOOKUP(A68,'Mov. RA'!$A$25:$Q$41,B68+1,0)="",'Mov. RA'!promedio_x,VLOOKUP(A68,'Mov. RA'!$A$25:$Q$41,B68+1,0))</f>
        <v>1400.9603375104368</v>
      </c>
      <c r="G68" s="3">
        <f>IF(VLOOKUP(A68,'Mov. RA'!$A$44:$Q$60,B68+1,0)="",'Mov. RA'!promedio_y,VLOOKUP(A68,'Mov. RA'!$A$44:$Q$60,B68+1,0))</f>
        <v>985.84746427392622</v>
      </c>
      <c r="L68" s="3">
        <f t="shared" si="10"/>
        <v>1349.153102067309</v>
      </c>
      <c r="M68" s="3">
        <f t="shared" si="11"/>
        <v>1039.7393065198839</v>
      </c>
      <c r="O68" s="3">
        <f t="shared" si="12"/>
        <v>1400.9603375104368</v>
      </c>
      <c r="P68" s="3">
        <f t="shared" si="13"/>
        <v>985.84746427392622</v>
      </c>
    </row>
    <row r="69" spans="1:16" x14ac:dyDescent="0.25">
      <c r="A69" s="3">
        <f t="shared" si="8"/>
        <v>6</v>
      </c>
      <c r="B69" s="3">
        <f t="shared" si="9"/>
        <v>14</v>
      </c>
      <c r="C69" s="3">
        <f>IF(VLOOKUP(A69,'Mov. Cielo'!$A$25:$Q$41,B69+1,0)="",promedio_x,VLOOKUP(A69,'Mov. Cielo'!$A$25:$Q$41,B69+1,0))</f>
        <v>1349.153102067309</v>
      </c>
      <c r="D69" s="3">
        <f>IF(VLOOKUP(A69,'Mov. Cielo'!$A$44:$Q$60,B69+1,0)="",promedio_y,VLOOKUP(A69,'Mov. Cielo'!$A$44:$Q$60,B69+1,0))</f>
        <v>1039.7393065198839</v>
      </c>
      <c r="F69" s="3">
        <f>IF(VLOOKUP(A69,'Mov. RA'!$A$25:$Q$41,B69+1,0)="",'Mov. RA'!promedio_x,VLOOKUP(A69,'Mov. RA'!$A$25:$Q$41,B69+1,0))</f>
        <v>1400.9603375104368</v>
      </c>
      <c r="G69" s="3">
        <f>IF(VLOOKUP(A69,'Mov. RA'!$A$44:$Q$60,B69+1,0)="",'Mov. RA'!promedio_y,VLOOKUP(A69,'Mov. RA'!$A$44:$Q$60,B69+1,0))</f>
        <v>985.84746427392622</v>
      </c>
      <c r="L69" s="3">
        <f t="shared" si="10"/>
        <v>1349.153102067309</v>
      </c>
      <c r="M69" s="3">
        <f t="shared" si="11"/>
        <v>1039.7393065198839</v>
      </c>
      <c r="O69" s="3">
        <f t="shared" si="12"/>
        <v>1400.9603375104368</v>
      </c>
      <c r="P69" s="3">
        <f t="shared" si="13"/>
        <v>985.84746427392622</v>
      </c>
    </row>
    <row r="70" spans="1:16" x14ac:dyDescent="0.25">
      <c r="A70" s="3">
        <f t="shared" si="8"/>
        <v>6</v>
      </c>
      <c r="B70" s="3">
        <f t="shared" si="9"/>
        <v>13</v>
      </c>
      <c r="C70" s="3">
        <f>IF(VLOOKUP(A70,'Mov. Cielo'!$A$25:$Q$41,B70+1,0)="",promedio_x,VLOOKUP(A70,'Mov. Cielo'!$A$25:$Q$41,B70+1,0))</f>
        <v>1349.153102067309</v>
      </c>
      <c r="D70" s="3">
        <f>IF(VLOOKUP(A70,'Mov. Cielo'!$A$44:$Q$60,B70+1,0)="",promedio_y,VLOOKUP(A70,'Mov. Cielo'!$A$44:$Q$60,B70+1,0))</f>
        <v>1039.7393065198839</v>
      </c>
      <c r="F70" s="3">
        <f>IF(VLOOKUP(A70,'Mov. RA'!$A$25:$Q$41,B70+1,0)="",'Mov. RA'!promedio_x,VLOOKUP(A70,'Mov. RA'!$A$25:$Q$41,B70+1,0))</f>
        <v>1400.9603375104368</v>
      </c>
      <c r="G70" s="3">
        <f>IF(VLOOKUP(A70,'Mov. RA'!$A$44:$Q$60,B70+1,0)="",'Mov. RA'!promedio_y,VLOOKUP(A70,'Mov. RA'!$A$44:$Q$60,B70+1,0))</f>
        <v>985.84746427392622</v>
      </c>
      <c r="L70" s="3">
        <f t="shared" si="10"/>
        <v>1349.153102067309</v>
      </c>
      <c r="M70" s="3">
        <f t="shared" si="11"/>
        <v>1039.7393065198839</v>
      </c>
      <c r="O70" s="3">
        <f t="shared" si="12"/>
        <v>1400.9603375104368</v>
      </c>
      <c r="P70" s="3">
        <f t="shared" si="13"/>
        <v>985.84746427392622</v>
      </c>
    </row>
    <row r="71" spans="1:16" x14ac:dyDescent="0.25">
      <c r="A71" s="3">
        <f t="shared" si="8"/>
        <v>6</v>
      </c>
      <c r="B71" s="3">
        <f t="shared" si="9"/>
        <v>12</v>
      </c>
      <c r="C71" s="3">
        <f>IF(VLOOKUP(A71,'Mov. Cielo'!$A$25:$Q$41,B71+1,0)="",promedio_x,VLOOKUP(A71,'Mov. Cielo'!$A$25:$Q$41,B71+1,0))</f>
        <v>1349.153102067309</v>
      </c>
      <c r="D71" s="3">
        <f>IF(VLOOKUP(A71,'Mov. Cielo'!$A$44:$Q$60,B71+1,0)="",promedio_y,VLOOKUP(A71,'Mov. Cielo'!$A$44:$Q$60,B71+1,0))</f>
        <v>1039.7393065198839</v>
      </c>
      <c r="F71" s="3">
        <f>IF(VLOOKUP(A71,'Mov. RA'!$A$25:$Q$41,B71+1,0)="",'Mov. RA'!promedio_x,VLOOKUP(A71,'Mov. RA'!$A$25:$Q$41,B71+1,0))</f>
        <v>1400.9603375104368</v>
      </c>
      <c r="G71" s="3">
        <f>IF(VLOOKUP(A71,'Mov. RA'!$A$44:$Q$60,B71+1,0)="",'Mov. RA'!promedio_y,VLOOKUP(A71,'Mov. RA'!$A$44:$Q$60,B71+1,0))</f>
        <v>985.84746427392622</v>
      </c>
      <c r="L71" s="3">
        <f t="shared" si="10"/>
        <v>1349.153102067309</v>
      </c>
      <c r="M71" s="3">
        <f t="shared" si="11"/>
        <v>1039.7393065198839</v>
      </c>
      <c r="O71" s="3">
        <f t="shared" si="12"/>
        <v>1400.9603375104368</v>
      </c>
      <c r="P71" s="3">
        <f t="shared" si="13"/>
        <v>985.84746427392622</v>
      </c>
    </row>
    <row r="72" spans="1:16" x14ac:dyDescent="0.25">
      <c r="A72" s="3">
        <f t="shared" si="8"/>
        <v>6</v>
      </c>
      <c r="B72" s="3">
        <f t="shared" si="9"/>
        <v>11</v>
      </c>
      <c r="C72" s="3">
        <f>IF(VLOOKUP(A72,'Mov. Cielo'!$A$25:$Q$41,B72+1,0)="",promedio_x,VLOOKUP(A72,'Mov. Cielo'!$A$25:$Q$41,B72+1,0))</f>
        <v>1349.153102067309</v>
      </c>
      <c r="D72" s="3">
        <f>IF(VLOOKUP(A72,'Mov. Cielo'!$A$44:$Q$60,B72+1,0)="",promedio_y,VLOOKUP(A72,'Mov. Cielo'!$A$44:$Q$60,B72+1,0))</f>
        <v>1039.7393065198839</v>
      </c>
      <c r="F72" s="3">
        <f>IF(VLOOKUP(A72,'Mov. RA'!$A$25:$Q$41,B72+1,0)="",'Mov. RA'!promedio_x,VLOOKUP(A72,'Mov. RA'!$A$25:$Q$41,B72+1,0))</f>
        <v>1400.9603375104368</v>
      </c>
      <c r="G72" s="3">
        <f>IF(VLOOKUP(A72,'Mov. RA'!$A$44:$Q$60,B72+1,0)="",'Mov. RA'!promedio_y,VLOOKUP(A72,'Mov. RA'!$A$44:$Q$60,B72+1,0))</f>
        <v>985.84746427392622</v>
      </c>
      <c r="L72" s="3">
        <f t="shared" si="10"/>
        <v>1349.153102067309</v>
      </c>
      <c r="M72" s="3">
        <f t="shared" si="11"/>
        <v>1039.7393065198839</v>
      </c>
      <c r="O72" s="3">
        <f t="shared" si="12"/>
        <v>1400.9603375104368</v>
      </c>
      <c r="P72" s="3">
        <f t="shared" si="13"/>
        <v>985.84746427392622</v>
      </c>
    </row>
    <row r="73" spans="1:16" x14ac:dyDescent="0.25">
      <c r="A73" s="3">
        <f t="shared" si="8"/>
        <v>6</v>
      </c>
      <c r="B73" s="3">
        <f t="shared" si="9"/>
        <v>10</v>
      </c>
      <c r="C73" s="3">
        <f>IF(VLOOKUP(A73,'Mov. Cielo'!$A$25:$Q$41,B73+1,0)="",promedio_x,VLOOKUP(A73,'Mov. Cielo'!$A$25:$Q$41,B73+1,0))</f>
        <v>1349.153102067309</v>
      </c>
      <c r="D73" s="3">
        <f>IF(VLOOKUP(A73,'Mov. Cielo'!$A$44:$Q$60,B73+1,0)="",promedio_y,VLOOKUP(A73,'Mov. Cielo'!$A$44:$Q$60,B73+1,0))</f>
        <v>1039.7393065198839</v>
      </c>
      <c r="F73" s="3">
        <f>IF(VLOOKUP(A73,'Mov. RA'!$A$25:$Q$41,B73+1,0)="",'Mov. RA'!promedio_x,VLOOKUP(A73,'Mov. RA'!$A$25:$Q$41,B73+1,0))</f>
        <v>1400.9603375104368</v>
      </c>
      <c r="G73" s="3">
        <f>IF(VLOOKUP(A73,'Mov. RA'!$A$44:$Q$60,B73+1,0)="",'Mov. RA'!promedio_y,VLOOKUP(A73,'Mov. RA'!$A$44:$Q$60,B73+1,0))</f>
        <v>985.84746427392622</v>
      </c>
      <c r="L73" s="3">
        <f t="shared" si="10"/>
        <v>1349.153102067309</v>
      </c>
      <c r="M73" s="3">
        <f t="shared" si="11"/>
        <v>1039.7393065198839</v>
      </c>
      <c r="O73" s="3">
        <f t="shared" si="12"/>
        <v>1400.9603375104368</v>
      </c>
      <c r="P73" s="3">
        <f t="shared" si="13"/>
        <v>985.84746427392622</v>
      </c>
    </row>
    <row r="74" spans="1:16" x14ac:dyDescent="0.25">
      <c r="A74" s="3">
        <f t="shared" si="8"/>
        <v>6</v>
      </c>
      <c r="B74" s="3">
        <f t="shared" si="9"/>
        <v>9</v>
      </c>
      <c r="C74" s="3">
        <f>IF(VLOOKUP(A74,'Mov. Cielo'!$A$25:$Q$41,B74+1,0)="",promedio_x,VLOOKUP(A74,'Mov. Cielo'!$A$25:$Q$41,B74+1,0))</f>
        <v>1349.153102067309</v>
      </c>
      <c r="D74" s="3">
        <f>IF(VLOOKUP(A74,'Mov. Cielo'!$A$44:$Q$60,B74+1,0)="",promedio_y,VLOOKUP(A74,'Mov. Cielo'!$A$44:$Q$60,B74+1,0))</f>
        <v>1039.7393065198839</v>
      </c>
      <c r="F74" s="3">
        <f>IF(VLOOKUP(A74,'Mov. RA'!$A$25:$Q$41,B74+1,0)="",'Mov. RA'!promedio_x,VLOOKUP(A74,'Mov. RA'!$A$25:$Q$41,B74+1,0))</f>
        <v>1400.9603375104368</v>
      </c>
      <c r="G74" s="3">
        <f>IF(VLOOKUP(A74,'Mov. RA'!$A$44:$Q$60,B74+1,0)="",'Mov. RA'!promedio_y,VLOOKUP(A74,'Mov. RA'!$A$44:$Q$60,B74+1,0))</f>
        <v>985.84746427392622</v>
      </c>
      <c r="L74" s="3">
        <f t="shared" si="10"/>
        <v>1349.153102067309</v>
      </c>
      <c r="M74" s="3">
        <f t="shared" si="11"/>
        <v>1039.7393065198839</v>
      </c>
      <c r="O74" s="3">
        <f t="shared" si="12"/>
        <v>1400.9603375104368</v>
      </c>
      <c r="P74" s="3">
        <f t="shared" si="13"/>
        <v>985.84746427392622</v>
      </c>
    </row>
    <row r="75" spans="1:16" x14ac:dyDescent="0.25">
      <c r="A75" s="3">
        <f t="shared" si="8"/>
        <v>6</v>
      </c>
      <c r="B75" s="3">
        <f t="shared" si="9"/>
        <v>8</v>
      </c>
      <c r="C75" s="3">
        <f>IF(VLOOKUP(A75,'Mov. Cielo'!$A$25:$Q$41,B75+1,0)="",promedio_x,VLOOKUP(A75,'Mov. Cielo'!$A$25:$Q$41,B75+1,0))</f>
        <v>1349.153102067309</v>
      </c>
      <c r="D75" s="3">
        <f>IF(VLOOKUP(A75,'Mov. Cielo'!$A$44:$Q$60,B75+1,0)="",promedio_y,VLOOKUP(A75,'Mov. Cielo'!$A$44:$Q$60,B75+1,0))</f>
        <v>1039.7393065198839</v>
      </c>
      <c r="F75" s="3">
        <f>IF(VLOOKUP(A75,'Mov. RA'!$A$25:$Q$41,B75+1,0)="",'Mov. RA'!promedio_x,VLOOKUP(A75,'Mov. RA'!$A$25:$Q$41,B75+1,0))</f>
        <v>1400.9603375104368</v>
      </c>
      <c r="G75" s="3">
        <f>IF(VLOOKUP(A75,'Mov. RA'!$A$44:$Q$60,B75+1,0)="",'Mov. RA'!promedio_y,VLOOKUP(A75,'Mov. RA'!$A$44:$Q$60,B75+1,0))</f>
        <v>985.84746427392622</v>
      </c>
      <c r="L75" s="3">
        <f t="shared" si="10"/>
        <v>1349.153102067309</v>
      </c>
      <c r="M75" s="3">
        <f t="shared" si="11"/>
        <v>1039.7393065198839</v>
      </c>
      <c r="O75" s="3">
        <f t="shared" si="12"/>
        <v>1400.9603375104368</v>
      </c>
      <c r="P75" s="3">
        <f t="shared" si="13"/>
        <v>985.84746427392622</v>
      </c>
    </row>
    <row r="76" spans="1:16" x14ac:dyDescent="0.25">
      <c r="A76" s="3">
        <f t="shared" si="8"/>
        <v>6</v>
      </c>
      <c r="B76" s="3">
        <f t="shared" si="9"/>
        <v>7</v>
      </c>
      <c r="C76" s="3">
        <f>IF(VLOOKUP(A76,'Mov. Cielo'!$A$25:$Q$41,B76+1,0)="",promedio_x,VLOOKUP(A76,'Mov. Cielo'!$A$25:$Q$41,B76+1,0))</f>
        <v>1349.153102067309</v>
      </c>
      <c r="D76" s="3">
        <f>IF(VLOOKUP(A76,'Mov. Cielo'!$A$44:$Q$60,B76+1,0)="",promedio_y,VLOOKUP(A76,'Mov. Cielo'!$A$44:$Q$60,B76+1,0))</f>
        <v>1039.7393065198839</v>
      </c>
      <c r="F76" s="3">
        <f>IF(VLOOKUP(A76,'Mov. RA'!$A$25:$Q$41,B76+1,0)="",'Mov. RA'!promedio_x,VLOOKUP(A76,'Mov. RA'!$A$25:$Q$41,B76+1,0))</f>
        <v>1400.9603375104368</v>
      </c>
      <c r="G76" s="3">
        <f>IF(VLOOKUP(A76,'Mov. RA'!$A$44:$Q$60,B76+1,0)="",'Mov. RA'!promedio_y,VLOOKUP(A76,'Mov. RA'!$A$44:$Q$60,B76+1,0))</f>
        <v>985.84746427392622</v>
      </c>
      <c r="L76" s="3">
        <f t="shared" si="10"/>
        <v>1349.153102067309</v>
      </c>
      <c r="M76" s="3">
        <f t="shared" si="11"/>
        <v>1039.7393065198839</v>
      </c>
      <c r="O76" s="3">
        <f t="shared" si="12"/>
        <v>1400.9603375104368</v>
      </c>
      <c r="P76" s="3">
        <f t="shared" si="13"/>
        <v>985.84746427392622</v>
      </c>
    </row>
    <row r="77" spans="1:16" x14ac:dyDescent="0.25">
      <c r="A77" s="3">
        <f t="shared" si="8"/>
        <v>7</v>
      </c>
      <c r="B77" s="3">
        <f t="shared" si="9"/>
        <v>16</v>
      </c>
      <c r="C77" s="3">
        <f>IF(VLOOKUP(A77,'Mov. Cielo'!$A$25:$Q$41,B77+1,0)="",promedio_x,VLOOKUP(A77,'Mov. Cielo'!$A$25:$Q$41,B77+1,0))</f>
        <v>1349.153102067309</v>
      </c>
      <c r="D77" s="3">
        <f>IF(VLOOKUP(A77,'Mov. Cielo'!$A$44:$Q$60,B77+1,0)="",promedio_y,VLOOKUP(A77,'Mov. Cielo'!$A$44:$Q$60,B77+1,0))</f>
        <v>1039.7393065198839</v>
      </c>
      <c r="F77" s="3">
        <f>IF(VLOOKUP(A77,'Mov. RA'!$A$25:$Q$41,B77+1,0)="",'Mov. RA'!promedio_x,VLOOKUP(A77,'Mov. RA'!$A$25:$Q$41,B77+1,0))</f>
        <v>1400.9603375104368</v>
      </c>
      <c r="G77" s="3">
        <f>IF(VLOOKUP(A77,'Mov. RA'!$A$44:$Q$60,B77+1,0)="",'Mov. RA'!promedio_y,VLOOKUP(A77,'Mov. RA'!$A$44:$Q$60,B77+1,0))</f>
        <v>985.84746427392622</v>
      </c>
      <c r="L77" s="3">
        <f t="shared" si="10"/>
        <v>1349.153102067309</v>
      </c>
      <c r="M77" s="3">
        <f t="shared" si="11"/>
        <v>1039.7393065198839</v>
      </c>
      <c r="O77" s="3">
        <f t="shared" si="12"/>
        <v>1400.9603375104368</v>
      </c>
      <c r="P77" s="3">
        <f t="shared" si="13"/>
        <v>985.84746427392622</v>
      </c>
    </row>
    <row r="78" spans="1:16" x14ac:dyDescent="0.25">
      <c r="A78" s="3">
        <f t="shared" si="8"/>
        <v>7</v>
      </c>
      <c r="B78" s="3">
        <f t="shared" si="9"/>
        <v>15</v>
      </c>
      <c r="C78" s="3">
        <f>IF(VLOOKUP(A78,'Mov. Cielo'!$A$25:$Q$41,B78+1,0)="",promedio_x,VLOOKUP(A78,'Mov. Cielo'!$A$25:$Q$41,B78+1,0))</f>
        <v>1349.153102067309</v>
      </c>
      <c r="D78" s="3">
        <f>IF(VLOOKUP(A78,'Mov. Cielo'!$A$44:$Q$60,B78+1,0)="",promedio_y,VLOOKUP(A78,'Mov. Cielo'!$A$44:$Q$60,B78+1,0))</f>
        <v>1039.7393065198839</v>
      </c>
      <c r="F78" s="3">
        <f>IF(VLOOKUP(A78,'Mov. RA'!$A$25:$Q$41,B78+1,0)="",'Mov. RA'!promedio_x,VLOOKUP(A78,'Mov. RA'!$A$25:$Q$41,B78+1,0))</f>
        <v>1400.9603375104368</v>
      </c>
      <c r="G78" s="3">
        <f>IF(VLOOKUP(A78,'Mov. RA'!$A$44:$Q$60,B78+1,0)="",'Mov. RA'!promedio_y,VLOOKUP(A78,'Mov. RA'!$A$44:$Q$60,B78+1,0))</f>
        <v>985.84746427392622</v>
      </c>
      <c r="L78" s="3">
        <f t="shared" si="10"/>
        <v>1349.153102067309</v>
      </c>
      <c r="M78" s="3">
        <f t="shared" si="11"/>
        <v>1039.7393065198839</v>
      </c>
      <c r="O78" s="3">
        <f t="shared" si="12"/>
        <v>1400.9603375104368</v>
      </c>
      <c r="P78" s="3">
        <f t="shared" si="13"/>
        <v>985.84746427392622</v>
      </c>
    </row>
    <row r="79" spans="1:16" x14ac:dyDescent="0.25">
      <c r="A79" s="3">
        <f t="shared" si="8"/>
        <v>7</v>
      </c>
      <c r="B79" s="3">
        <f t="shared" si="9"/>
        <v>14</v>
      </c>
      <c r="C79" s="3">
        <f>IF(VLOOKUP(A79,'Mov. Cielo'!$A$25:$Q$41,B79+1,0)="",promedio_x,VLOOKUP(A79,'Mov. Cielo'!$A$25:$Q$41,B79+1,0))</f>
        <v>1349.153102067309</v>
      </c>
      <c r="D79" s="3">
        <f>IF(VLOOKUP(A79,'Mov. Cielo'!$A$44:$Q$60,B79+1,0)="",promedio_y,VLOOKUP(A79,'Mov. Cielo'!$A$44:$Q$60,B79+1,0))</f>
        <v>1039.7393065198839</v>
      </c>
      <c r="F79" s="3">
        <f>IF(VLOOKUP(A79,'Mov. RA'!$A$25:$Q$41,B79+1,0)="",'Mov. RA'!promedio_x,VLOOKUP(A79,'Mov. RA'!$A$25:$Q$41,B79+1,0))</f>
        <v>1400.9603375104368</v>
      </c>
      <c r="G79" s="3">
        <f>IF(VLOOKUP(A79,'Mov. RA'!$A$44:$Q$60,B79+1,0)="",'Mov. RA'!promedio_y,VLOOKUP(A79,'Mov. RA'!$A$44:$Q$60,B79+1,0))</f>
        <v>985.84746427392622</v>
      </c>
      <c r="L79" s="3">
        <f t="shared" si="10"/>
        <v>1349.153102067309</v>
      </c>
      <c r="M79" s="3">
        <f t="shared" si="11"/>
        <v>1039.7393065198839</v>
      </c>
      <c r="O79" s="3">
        <f t="shared" si="12"/>
        <v>1400.9603375104368</v>
      </c>
      <c r="P79" s="3">
        <f t="shared" si="13"/>
        <v>985.84746427392622</v>
      </c>
    </row>
    <row r="80" spans="1:16" x14ac:dyDescent="0.25">
      <c r="A80" s="3">
        <f t="shared" si="8"/>
        <v>7</v>
      </c>
      <c r="B80" s="3">
        <f t="shared" si="9"/>
        <v>13</v>
      </c>
      <c r="C80" s="3">
        <f>IF(VLOOKUP(A80,'Mov. Cielo'!$A$25:$Q$41,B80+1,0)="",promedio_x,VLOOKUP(A80,'Mov. Cielo'!$A$25:$Q$41,B80+1,0))</f>
        <v>1349.153102067309</v>
      </c>
      <c r="D80" s="3">
        <f>IF(VLOOKUP(A80,'Mov. Cielo'!$A$44:$Q$60,B80+1,0)="",promedio_y,VLOOKUP(A80,'Mov. Cielo'!$A$44:$Q$60,B80+1,0))</f>
        <v>1039.7393065198839</v>
      </c>
      <c r="F80" s="3">
        <f>IF(VLOOKUP(A80,'Mov. RA'!$A$25:$Q$41,B80+1,0)="",'Mov. RA'!promedio_x,VLOOKUP(A80,'Mov. RA'!$A$25:$Q$41,B80+1,0))</f>
        <v>1400.9603375104368</v>
      </c>
      <c r="G80" s="3">
        <f>IF(VLOOKUP(A80,'Mov. RA'!$A$44:$Q$60,B80+1,0)="",'Mov. RA'!promedio_y,VLOOKUP(A80,'Mov. RA'!$A$44:$Q$60,B80+1,0))</f>
        <v>985.84746427392622</v>
      </c>
      <c r="L80" s="3">
        <f t="shared" si="10"/>
        <v>1349.153102067309</v>
      </c>
      <c r="M80" s="3">
        <f t="shared" si="11"/>
        <v>1039.7393065198839</v>
      </c>
      <c r="O80" s="3">
        <f t="shared" si="12"/>
        <v>1400.9603375104368</v>
      </c>
      <c r="P80" s="3">
        <f t="shared" si="13"/>
        <v>985.84746427392622</v>
      </c>
    </row>
    <row r="81" spans="1:16" x14ac:dyDescent="0.25">
      <c r="A81" s="3">
        <f t="shared" si="8"/>
        <v>7</v>
      </c>
      <c r="B81" s="3">
        <f t="shared" si="9"/>
        <v>12</v>
      </c>
      <c r="C81" s="3">
        <f>IF(VLOOKUP(A81,'Mov. Cielo'!$A$25:$Q$41,B81+1,0)="",promedio_x,VLOOKUP(A81,'Mov. Cielo'!$A$25:$Q$41,B81+1,0))</f>
        <v>1349.153102067309</v>
      </c>
      <c r="D81" s="3">
        <f>IF(VLOOKUP(A81,'Mov. Cielo'!$A$44:$Q$60,B81+1,0)="",promedio_y,VLOOKUP(A81,'Mov. Cielo'!$A$44:$Q$60,B81+1,0))</f>
        <v>1039.7393065198839</v>
      </c>
      <c r="F81" s="3">
        <f>IF(VLOOKUP(A81,'Mov. RA'!$A$25:$Q$41,B81+1,0)="",'Mov. RA'!promedio_x,VLOOKUP(A81,'Mov. RA'!$A$25:$Q$41,B81+1,0))</f>
        <v>1400.9603375104368</v>
      </c>
      <c r="G81" s="3">
        <f>IF(VLOOKUP(A81,'Mov. RA'!$A$44:$Q$60,B81+1,0)="",'Mov. RA'!promedio_y,VLOOKUP(A81,'Mov. RA'!$A$44:$Q$60,B81+1,0))</f>
        <v>985.84746427392622</v>
      </c>
      <c r="L81" s="3">
        <f t="shared" si="10"/>
        <v>1349.153102067309</v>
      </c>
      <c r="M81" s="3">
        <f t="shared" si="11"/>
        <v>1039.7393065198839</v>
      </c>
      <c r="O81" s="3">
        <f t="shared" si="12"/>
        <v>1400.9603375104368</v>
      </c>
      <c r="P81" s="3">
        <f t="shared" si="13"/>
        <v>985.84746427392622</v>
      </c>
    </row>
    <row r="82" spans="1:16" x14ac:dyDescent="0.25">
      <c r="A82" s="3">
        <f t="shared" si="8"/>
        <v>7</v>
      </c>
      <c r="B82" s="3">
        <f t="shared" si="9"/>
        <v>11</v>
      </c>
      <c r="C82" s="3">
        <f>IF(VLOOKUP(A82,'Mov. Cielo'!$A$25:$Q$41,B82+1,0)="",promedio_x,VLOOKUP(A82,'Mov. Cielo'!$A$25:$Q$41,B82+1,0))</f>
        <v>1349.153102067309</v>
      </c>
      <c r="D82" s="3">
        <f>IF(VLOOKUP(A82,'Mov. Cielo'!$A$44:$Q$60,B82+1,0)="",promedio_y,VLOOKUP(A82,'Mov. Cielo'!$A$44:$Q$60,B82+1,0))</f>
        <v>1039.7393065198839</v>
      </c>
      <c r="F82" s="3">
        <f>IF(VLOOKUP(A82,'Mov. RA'!$A$25:$Q$41,B82+1,0)="",'Mov. RA'!promedio_x,VLOOKUP(A82,'Mov. RA'!$A$25:$Q$41,B82+1,0))</f>
        <v>1400.9603375104368</v>
      </c>
      <c r="G82" s="3">
        <f>IF(VLOOKUP(A82,'Mov. RA'!$A$44:$Q$60,B82+1,0)="",'Mov. RA'!promedio_y,VLOOKUP(A82,'Mov. RA'!$A$44:$Q$60,B82+1,0))</f>
        <v>985.84746427392622</v>
      </c>
      <c r="L82" s="3">
        <f t="shared" si="10"/>
        <v>1349.153102067309</v>
      </c>
      <c r="M82" s="3">
        <f t="shared" si="11"/>
        <v>1039.7393065198839</v>
      </c>
      <c r="O82" s="3">
        <f t="shared" si="12"/>
        <v>1400.9603375104368</v>
      </c>
      <c r="P82" s="3">
        <f t="shared" si="13"/>
        <v>985.84746427392622</v>
      </c>
    </row>
    <row r="83" spans="1:16" x14ac:dyDescent="0.25">
      <c r="A83" s="3">
        <f t="shared" si="8"/>
        <v>7</v>
      </c>
      <c r="B83" s="3">
        <f t="shared" si="9"/>
        <v>10</v>
      </c>
      <c r="C83" s="3">
        <f>IF(VLOOKUP(A83,'Mov. Cielo'!$A$25:$Q$41,B83+1,0)="",promedio_x,VLOOKUP(A83,'Mov. Cielo'!$A$25:$Q$41,B83+1,0))</f>
        <v>1349.153102067309</v>
      </c>
      <c r="D83" s="3">
        <f>IF(VLOOKUP(A83,'Mov. Cielo'!$A$44:$Q$60,B83+1,0)="",promedio_y,VLOOKUP(A83,'Mov. Cielo'!$A$44:$Q$60,B83+1,0))</f>
        <v>1039.7393065198839</v>
      </c>
      <c r="F83" s="3">
        <f>IF(VLOOKUP(A83,'Mov. RA'!$A$25:$Q$41,B83+1,0)="",'Mov. RA'!promedio_x,VLOOKUP(A83,'Mov. RA'!$A$25:$Q$41,B83+1,0))</f>
        <v>1400.9603375104368</v>
      </c>
      <c r="G83" s="3">
        <f>IF(VLOOKUP(A83,'Mov. RA'!$A$44:$Q$60,B83+1,0)="",'Mov. RA'!promedio_y,VLOOKUP(A83,'Mov. RA'!$A$44:$Q$60,B83+1,0))</f>
        <v>985.84746427392622</v>
      </c>
      <c r="L83" s="3">
        <f t="shared" si="10"/>
        <v>1349.153102067309</v>
      </c>
      <c r="M83" s="3">
        <f t="shared" si="11"/>
        <v>1039.7393065198839</v>
      </c>
      <c r="O83" s="3">
        <f t="shared" si="12"/>
        <v>1400.9603375104368</v>
      </c>
      <c r="P83" s="3">
        <f t="shared" si="13"/>
        <v>985.84746427392622</v>
      </c>
    </row>
    <row r="84" spans="1:16" x14ac:dyDescent="0.25">
      <c r="A84" s="3">
        <f t="shared" si="8"/>
        <v>7</v>
      </c>
      <c r="B84" s="3">
        <f t="shared" si="9"/>
        <v>9</v>
      </c>
      <c r="C84" s="3">
        <f>IF(VLOOKUP(A84,'Mov. Cielo'!$A$25:$Q$41,B84+1,0)="",promedio_x,VLOOKUP(A84,'Mov. Cielo'!$A$25:$Q$41,B84+1,0))</f>
        <v>1349.153102067309</v>
      </c>
      <c r="D84" s="3">
        <f>IF(VLOOKUP(A84,'Mov. Cielo'!$A$44:$Q$60,B84+1,0)="",promedio_y,VLOOKUP(A84,'Mov. Cielo'!$A$44:$Q$60,B84+1,0))</f>
        <v>1039.7393065198839</v>
      </c>
      <c r="F84" s="3">
        <f>IF(VLOOKUP(A84,'Mov. RA'!$A$25:$Q$41,B84+1,0)="",'Mov. RA'!promedio_x,VLOOKUP(A84,'Mov. RA'!$A$25:$Q$41,B84+1,0))</f>
        <v>1400.9603375104368</v>
      </c>
      <c r="G84" s="3">
        <f>IF(VLOOKUP(A84,'Mov. RA'!$A$44:$Q$60,B84+1,0)="",'Mov. RA'!promedio_y,VLOOKUP(A84,'Mov. RA'!$A$44:$Q$60,B84+1,0))</f>
        <v>985.84746427392622</v>
      </c>
      <c r="L84" s="3">
        <f t="shared" si="10"/>
        <v>1349.153102067309</v>
      </c>
      <c r="M84" s="3">
        <f t="shared" si="11"/>
        <v>1039.7393065198839</v>
      </c>
      <c r="O84" s="3">
        <f t="shared" si="12"/>
        <v>1400.9603375104368</v>
      </c>
      <c r="P84" s="3">
        <f t="shared" si="13"/>
        <v>985.84746427392622</v>
      </c>
    </row>
    <row r="85" spans="1:16" x14ac:dyDescent="0.25">
      <c r="A85" s="3">
        <f t="shared" si="8"/>
        <v>7</v>
      </c>
      <c r="B85" s="3">
        <f t="shared" si="9"/>
        <v>8</v>
      </c>
      <c r="C85" s="3">
        <f>IF(VLOOKUP(A85,'Mov. Cielo'!$A$25:$Q$41,B85+1,0)="",promedio_x,VLOOKUP(A85,'Mov. Cielo'!$A$25:$Q$41,B85+1,0))</f>
        <v>1349.153102067309</v>
      </c>
      <c r="D85" s="3">
        <f>IF(VLOOKUP(A85,'Mov. Cielo'!$A$44:$Q$60,B85+1,0)="",promedio_y,VLOOKUP(A85,'Mov. Cielo'!$A$44:$Q$60,B85+1,0))</f>
        <v>1039.7393065198839</v>
      </c>
      <c r="F85" s="3">
        <f>IF(VLOOKUP(A85,'Mov. RA'!$A$25:$Q$41,B85+1,0)="",'Mov. RA'!promedio_x,VLOOKUP(A85,'Mov. RA'!$A$25:$Q$41,B85+1,0))</f>
        <v>1400.9603375104368</v>
      </c>
      <c r="G85" s="3">
        <f>IF(VLOOKUP(A85,'Mov. RA'!$A$44:$Q$60,B85+1,0)="",'Mov. RA'!promedio_y,VLOOKUP(A85,'Mov. RA'!$A$44:$Q$60,B85+1,0))</f>
        <v>985.84746427392622</v>
      </c>
      <c r="L85" s="3">
        <f t="shared" si="10"/>
        <v>1349.153102067309</v>
      </c>
      <c r="M85" s="3">
        <f t="shared" si="11"/>
        <v>1039.7393065198839</v>
      </c>
      <c r="O85" s="3">
        <f t="shared" si="12"/>
        <v>1400.9603375104368</v>
      </c>
      <c r="P85" s="3">
        <f t="shared" si="13"/>
        <v>985.84746427392622</v>
      </c>
    </row>
    <row r="86" spans="1:16" x14ac:dyDescent="0.25">
      <c r="A86" s="3">
        <f t="shared" si="8"/>
        <v>8</v>
      </c>
      <c r="B86" s="3">
        <f t="shared" si="9"/>
        <v>16</v>
      </c>
      <c r="C86" s="3">
        <f>IF(VLOOKUP(A86,'Mov. Cielo'!$A$25:$Q$41,B86+1,0)="",promedio_x,VLOOKUP(A86,'Mov. Cielo'!$A$25:$Q$41,B86+1,0))</f>
        <v>1349.153102067309</v>
      </c>
      <c r="D86" s="3">
        <f>IF(VLOOKUP(A86,'Mov. Cielo'!$A$44:$Q$60,B86+1,0)="",promedio_y,VLOOKUP(A86,'Mov. Cielo'!$A$44:$Q$60,B86+1,0))</f>
        <v>1039.7393065198839</v>
      </c>
      <c r="F86" s="3">
        <f>IF(VLOOKUP(A86,'Mov. RA'!$A$25:$Q$41,B86+1,0)="",'Mov. RA'!promedio_x,VLOOKUP(A86,'Mov. RA'!$A$25:$Q$41,B86+1,0))</f>
        <v>1400.9603375104368</v>
      </c>
      <c r="G86" s="3">
        <f>IF(VLOOKUP(A86,'Mov. RA'!$A$44:$Q$60,B86+1,0)="",'Mov. RA'!promedio_y,VLOOKUP(A86,'Mov. RA'!$A$44:$Q$60,B86+1,0))</f>
        <v>985.84746427392622</v>
      </c>
      <c r="L86" s="3">
        <f t="shared" si="10"/>
        <v>1349.153102067309</v>
      </c>
      <c r="M86" s="3">
        <f t="shared" si="11"/>
        <v>1039.7393065198839</v>
      </c>
      <c r="O86" s="3">
        <f t="shared" si="12"/>
        <v>1400.9603375104368</v>
      </c>
      <c r="P86" s="3">
        <f t="shared" si="13"/>
        <v>985.84746427392622</v>
      </c>
    </row>
    <row r="87" spans="1:16" x14ac:dyDescent="0.25">
      <c r="A87" s="3">
        <f t="shared" si="8"/>
        <v>8</v>
      </c>
      <c r="B87" s="3">
        <f t="shared" si="9"/>
        <v>15</v>
      </c>
      <c r="C87" s="3">
        <f>IF(VLOOKUP(A87,'Mov. Cielo'!$A$25:$Q$41,B87+1,0)="",promedio_x,VLOOKUP(A87,'Mov. Cielo'!$A$25:$Q$41,B87+1,0))</f>
        <v>1349.153102067309</v>
      </c>
      <c r="D87" s="3">
        <f>IF(VLOOKUP(A87,'Mov. Cielo'!$A$44:$Q$60,B87+1,0)="",promedio_y,VLOOKUP(A87,'Mov. Cielo'!$A$44:$Q$60,B87+1,0))</f>
        <v>1039.7393065198839</v>
      </c>
      <c r="F87" s="3">
        <f>IF(VLOOKUP(A87,'Mov. RA'!$A$25:$Q$41,B87+1,0)="",'Mov. RA'!promedio_x,VLOOKUP(A87,'Mov. RA'!$A$25:$Q$41,B87+1,0))</f>
        <v>1400.9603375104368</v>
      </c>
      <c r="G87" s="3">
        <f>IF(VLOOKUP(A87,'Mov. RA'!$A$44:$Q$60,B87+1,0)="",'Mov. RA'!promedio_y,VLOOKUP(A87,'Mov. RA'!$A$44:$Q$60,B87+1,0))</f>
        <v>985.84746427392622</v>
      </c>
      <c r="L87" s="3">
        <f t="shared" si="10"/>
        <v>1349.153102067309</v>
      </c>
      <c r="M87" s="3">
        <f t="shared" si="11"/>
        <v>1039.7393065198839</v>
      </c>
      <c r="O87" s="3">
        <f t="shared" si="12"/>
        <v>1400.9603375104368</v>
      </c>
      <c r="P87" s="3">
        <f t="shared" si="13"/>
        <v>985.84746427392622</v>
      </c>
    </row>
    <row r="88" spans="1:16" x14ac:dyDescent="0.25">
      <c r="A88" s="3">
        <f t="shared" si="8"/>
        <v>8</v>
      </c>
      <c r="B88" s="3">
        <f t="shared" si="9"/>
        <v>14</v>
      </c>
      <c r="C88" s="3">
        <f>IF(VLOOKUP(A88,'Mov. Cielo'!$A$25:$Q$41,B88+1,0)="",promedio_x,VLOOKUP(A88,'Mov. Cielo'!$A$25:$Q$41,B88+1,0))</f>
        <v>1349.153102067309</v>
      </c>
      <c r="D88" s="3">
        <f>IF(VLOOKUP(A88,'Mov. Cielo'!$A$44:$Q$60,B88+1,0)="",promedio_y,VLOOKUP(A88,'Mov. Cielo'!$A$44:$Q$60,B88+1,0))</f>
        <v>1039.7393065198839</v>
      </c>
      <c r="F88" s="3">
        <f>IF(VLOOKUP(A88,'Mov. RA'!$A$25:$Q$41,B88+1,0)="",'Mov. RA'!promedio_x,VLOOKUP(A88,'Mov. RA'!$A$25:$Q$41,B88+1,0))</f>
        <v>1400.9603375104368</v>
      </c>
      <c r="G88" s="3">
        <f>IF(VLOOKUP(A88,'Mov. RA'!$A$44:$Q$60,B88+1,0)="",'Mov. RA'!promedio_y,VLOOKUP(A88,'Mov. RA'!$A$44:$Q$60,B88+1,0))</f>
        <v>985.84746427392622</v>
      </c>
      <c r="L88" s="3">
        <f t="shared" si="10"/>
        <v>1349.153102067309</v>
      </c>
      <c r="M88" s="3">
        <f t="shared" si="11"/>
        <v>1039.7393065198839</v>
      </c>
      <c r="O88" s="3">
        <f t="shared" si="12"/>
        <v>1400.9603375104368</v>
      </c>
      <c r="P88" s="3">
        <f t="shared" si="13"/>
        <v>985.84746427392622</v>
      </c>
    </row>
    <row r="89" spans="1:16" x14ac:dyDescent="0.25">
      <c r="A89" s="3">
        <f t="shared" si="8"/>
        <v>8</v>
      </c>
      <c r="B89" s="3">
        <f t="shared" si="9"/>
        <v>13</v>
      </c>
      <c r="C89" s="3">
        <f>IF(VLOOKUP(A89,'Mov. Cielo'!$A$25:$Q$41,B89+1,0)="",promedio_x,VLOOKUP(A89,'Mov. Cielo'!$A$25:$Q$41,B89+1,0))</f>
        <v>1349.153102067309</v>
      </c>
      <c r="D89" s="3">
        <f>IF(VLOOKUP(A89,'Mov. Cielo'!$A$44:$Q$60,B89+1,0)="",promedio_y,VLOOKUP(A89,'Mov. Cielo'!$A$44:$Q$60,B89+1,0))</f>
        <v>1039.7393065198839</v>
      </c>
      <c r="F89" s="3">
        <f>IF(VLOOKUP(A89,'Mov. RA'!$A$25:$Q$41,B89+1,0)="",'Mov. RA'!promedio_x,VLOOKUP(A89,'Mov. RA'!$A$25:$Q$41,B89+1,0))</f>
        <v>1400.9603375104368</v>
      </c>
      <c r="G89" s="3">
        <f>IF(VLOOKUP(A89,'Mov. RA'!$A$44:$Q$60,B89+1,0)="",'Mov. RA'!promedio_y,VLOOKUP(A89,'Mov. RA'!$A$44:$Q$60,B89+1,0))</f>
        <v>985.84746427392622</v>
      </c>
      <c r="L89" s="3">
        <f t="shared" si="10"/>
        <v>1349.153102067309</v>
      </c>
      <c r="M89" s="3">
        <f t="shared" si="11"/>
        <v>1039.7393065198839</v>
      </c>
      <c r="O89" s="3">
        <f t="shared" si="12"/>
        <v>1400.9603375104368</v>
      </c>
      <c r="P89" s="3">
        <f t="shared" si="13"/>
        <v>985.84746427392622</v>
      </c>
    </row>
    <row r="90" spans="1:16" x14ac:dyDescent="0.25">
      <c r="A90" s="3">
        <f t="shared" si="8"/>
        <v>8</v>
      </c>
      <c r="B90" s="3">
        <f t="shared" si="9"/>
        <v>12</v>
      </c>
      <c r="C90" s="3">
        <f>IF(VLOOKUP(A90,'Mov. Cielo'!$A$25:$Q$41,B90+1,0)="",promedio_x,VLOOKUP(A90,'Mov. Cielo'!$A$25:$Q$41,B90+1,0))</f>
        <v>1349.153102067309</v>
      </c>
      <c r="D90" s="3">
        <f>IF(VLOOKUP(A90,'Mov. Cielo'!$A$44:$Q$60,B90+1,0)="",promedio_y,VLOOKUP(A90,'Mov. Cielo'!$A$44:$Q$60,B90+1,0))</f>
        <v>1039.7393065198839</v>
      </c>
      <c r="F90" s="3">
        <f>IF(VLOOKUP(A90,'Mov. RA'!$A$25:$Q$41,B90+1,0)="",'Mov. RA'!promedio_x,VLOOKUP(A90,'Mov. RA'!$A$25:$Q$41,B90+1,0))</f>
        <v>1400.9603375104368</v>
      </c>
      <c r="G90" s="3">
        <f>IF(VLOOKUP(A90,'Mov. RA'!$A$44:$Q$60,B90+1,0)="",'Mov. RA'!promedio_y,VLOOKUP(A90,'Mov. RA'!$A$44:$Q$60,B90+1,0))</f>
        <v>985.84746427392622</v>
      </c>
      <c r="L90" s="3">
        <f t="shared" si="10"/>
        <v>1349.153102067309</v>
      </c>
      <c r="M90" s="3">
        <f t="shared" si="11"/>
        <v>1039.7393065198839</v>
      </c>
      <c r="O90" s="3">
        <f t="shared" si="12"/>
        <v>1400.9603375104368</v>
      </c>
      <c r="P90" s="3">
        <f t="shared" si="13"/>
        <v>985.84746427392622</v>
      </c>
    </row>
    <row r="91" spans="1:16" x14ac:dyDescent="0.25">
      <c r="A91" s="3">
        <f t="shared" si="8"/>
        <v>8</v>
      </c>
      <c r="B91" s="3">
        <f t="shared" si="9"/>
        <v>11</v>
      </c>
      <c r="C91" s="3">
        <f>IF(VLOOKUP(A91,'Mov. Cielo'!$A$25:$Q$41,B91+1,0)="",promedio_x,VLOOKUP(A91,'Mov. Cielo'!$A$25:$Q$41,B91+1,0))</f>
        <v>1349.153102067309</v>
      </c>
      <c r="D91" s="3">
        <f>IF(VLOOKUP(A91,'Mov. Cielo'!$A$44:$Q$60,B91+1,0)="",promedio_y,VLOOKUP(A91,'Mov. Cielo'!$A$44:$Q$60,B91+1,0))</f>
        <v>1039.7393065198839</v>
      </c>
      <c r="F91" s="3">
        <f>IF(VLOOKUP(A91,'Mov. RA'!$A$25:$Q$41,B91+1,0)="",'Mov. RA'!promedio_x,VLOOKUP(A91,'Mov. RA'!$A$25:$Q$41,B91+1,0))</f>
        <v>1400.9603375104368</v>
      </c>
      <c r="G91" s="3">
        <f>IF(VLOOKUP(A91,'Mov. RA'!$A$44:$Q$60,B91+1,0)="",'Mov. RA'!promedio_y,VLOOKUP(A91,'Mov. RA'!$A$44:$Q$60,B91+1,0))</f>
        <v>985.84746427392622</v>
      </c>
      <c r="L91" s="3">
        <f t="shared" si="10"/>
        <v>1349.153102067309</v>
      </c>
      <c r="M91" s="3">
        <f t="shared" si="11"/>
        <v>1039.7393065198839</v>
      </c>
      <c r="O91" s="3">
        <f t="shared" si="12"/>
        <v>1400.9603375104368</v>
      </c>
      <c r="P91" s="3">
        <f t="shared" si="13"/>
        <v>985.84746427392622</v>
      </c>
    </row>
    <row r="92" spans="1:16" x14ac:dyDescent="0.25">
      <c r="A92" s="3">
        <f t="shared" si="8"/>
        <v>8</v>
      </c>
      <c r="B92" s="3">
        <f t="shared" si="9"/>
        <v>10</v>
      </c>
      <c r="C92" s="3">
        <f>IF(VLOOKUP(A92,'Mov. Cielo'!$A$25:$Q$41,B92+1,0)="",promedio_x,VLOOKUP(A92,'Mov. Cielo'!$A$25:$Q$41,B92+1,0))</f>
        <v>1349.153102067309</v>
      </c>
      <c r="D92" s="3">
        <f>IF(VLOOKUP(A92,'Mov. Cielo'!$A$44:$Q$60,B92+1,0)="",promedio_y,VLOOKUP(A92,'Mov. Cielo'!$A$44:$Q$60,B92+1,0))</f>
        <v>1039.7393065198839</v>
      </c>
      <c r="F92" s="3">
        <f>IF(VLOOKUP(A92,'Mov. RA'!$A$25:$Q$41,B92+1,0)="",'Mov. RA'!promedio_x,VLOOKUP(A92,'Mov. RA'!$A$25:$Q$41,B92+1,0))</f>
        <v>1400.9603375104368</v>
      </c>
      <c r="G92" s="3">
        <f>IF(VLOOKUP(A92,'Mov. RA'!$A$44:$Q$60,B92+1,0)="",'Mov. RA'!promedio_y,VLOOKUP(A92,'Mov. RA'!$A$44:$Q$60,B92+1,0))</f>
        <v>985.84746427392622</v>
      </c>
      <c r="L92" s="3">
        <f t="shared" si="10"/>
        <v>1349.153102067309</v>
      </c>
      <c r="M92" s="3">
        <f t="shared" si="11"/>
        <v>1039.7393065198839</v>
      </c>
      <c r="O92" s="3">
        <f t="shared" si="12"/>
        <v>1400.9603375104368</v>
      </c>
      <c r="P92" s="3">
        <f t="shared" si="13"/>
        <v>985.84746427392622</v>
      </c>
    </row>
    <row r="93" spans="1:16" x14ac:dyDescent="0.25">
      <c r="A93" s="3">
        <f t="shared" si="8"/>
        <v>8</v>
      </c>
      <c r="B93" s="3">
        <f t="shared" si="9"/>
        <v>9</v>
      </c>
      <c r="C93" s="3">
        <f>IF(VLOOKUP(A93,'Mov. Cielo'!$A$25:$Q$41,B93+1,0)="",promedio_x,VLOOKUP(A93,'Mov. Cielo'!$A$25:$Q$41,B93+1,0))</f>
        <v>1349.153102067309</v>
      </c>
      <c r="D93" s="3">
        <f>IF(VLOOKUP(A93,'Mov. Cielo'!$A$44:$Q$60,B93+1,0)="",promedio_y,VLOOKUP(A93,'Mov. Cielo'!$A$44:$Q$60,B93+1,0))</f>
        <v>1039.7393065198839</v>
      </c>
      <c r="F93" s="3">
        <f>IF(VLOOKUP(A93,'Mov. RA'!$A$25:$Q$41,B93+1,0)="",'Mov. RA'!promedio_x,VLOOKUP(A93,'Mov. RA'!$A$25:$Q$41,B93+1,0))</f>
        <v>1400.9603375104368</v>
      </c>
      <c r="G93" s="3">
        <f>IF(VLOOKUP(A93,'Mov. RA'!$A$44:$Q$60,B93+1,0)="",'Mov. RA'!promedio_y,VLOOKUP(A93,'Mov. RA'!$A$44:$Q$60,B93+1,0))</f>
        <v>985.84746427392622</v>
      </c>
      <c r="L93" s="3">
        <f t="shared" si="10"/>
        <v>1349.153102067309</v>
      </c>
      <c r="M93" s="3">
        <f t="shared" si="11"/>
        <v>1039.7393065198839</v>
      </c>
      <c r="O93" s="3">
        <f t="shared" si="12"/>
        <v>1400.9603375104368</v>
      </c>
      <c r="P93" s="3">
        <f t="shared" si="13"/>
        <v>985.84746427392622</v>
      </c>
    </row>
    <row r="94" spans="1:16" x14ac:dyDescent="0.25">
      <c r="A94" s="3">
        <f t="shared" si="8"/>
        <v>9</v>
      </c>
      <c r="B94" s="3">
        <f t="shared" si="9"/>
        <v>16</v>
      </c>
      <c r="C94" s="3">
        <f>IF(VLOOKUP(A94,'Mov. Cielo'!$A$25:$Q$41,B94+1,0)="",promedio_x,VLOOKUP(A94,'Mov. Cielo'!$A$25:$Q$41,B94+1,0))</f>
        <v>1349.153102067309</v>
      </c>
      <c r="D94" s="3">
        <f>IF(VLOOKUP(A94,'Mov. Cielo'!$A$44:$Q$60,B94+1,0)="",promedio_y,VLOOKUP(A94,'Mov. Cielo'!$A$44:$Q$60,B94+1,0))</f>
        <v>1039.7393065198839</v>
      </c>
      <c r="F94" s="3">
        <f>IF(VLOOKUP(A94,'Mov. RA'!$A$25:$Q$41,B94+1,0)="",'Mov. RA'!promedio_x,VLOOKUP(A94,'Mov. RA'!$A$25:$Q$41,B94+1,0))</f>
        <v>1400.9603375104368</v>
      </c>
      <c r="G94" s="3">
        <f>IF(VLOOKUP(A94,'Mov. RA'!$A$44:$Q$60,B94+1,0)="",'Mov. RA'!promedio_y,VLOOKUP(A94,'Mov. RA'!$A$44:$Q$60,B94+1,0))</f>
        <v>985.84746427392622</v>
      </c>
      <c r="L94" s="3">
        <f t="shared" si="10"/>
        <v>1349.153102067309</v>
      </c>
      <c r="M94" s="3">
        <f t="shared" si="11"/>
        <v>1039.7393065198839</v>
      </c>
      <c r="O94" s="3">
        <f t="shared" si="12"/>
        <v>1400.9603375104368</v>
      </c>
      <c r="P94" s="3">
        <f t="shared" si="13"/>
        <v>985.84746427392622</v>
      </c>
    </row>
    <row r="95" spans="1:16" x14ac:dyDescent="0.25">
      <c r="A95" s="3">
        <f t="shared" si="8"/>
        <v>9</v>
      </c>
      <c r="B95" s="3">
        <f t="shared" si="9"/>
        <v>15</v>
      </c>
      <c r="C95" s="3">
        <f>IF(VLOOKUP(A95,'Mov. Cielo'!$A$25:$Q$41,B95+1,0)="",promedio_x,VLOOKUP(A95,'Mov. Cielo'!$A$25:$Q$41,B95+1,0))</f>
        <v>1349.153102067309</v>
      </c>
      <c r="D95" s="3">
        <f>IF(VLOOKUP(A95,'Mov. Cielo'!$A$44:$Q$60,B95+1,0)="",promedio_y,VLOOKUP(A95,'Mov. Cielo'!$A$44:$Q$60,B95+1,0))</f>
        <v>1039.7393065198839</v>
      </c>
      <c r="F95" s="3">
        <f>IF(VLOOKUP(A95,'Mov. RA'!$A$25:$Q$41,B95+1,0)="",'Mov. RA'!promedio_x,VLOOKUP(A95,'Mov. RA'!$A$25:$Q$41,B95+1,0))</f>
        <v>1400.9603375104368</v>
      </c>
      <c r="G95" s="3">
        <f>IF(VLOOKUP(A95,'Mov. RA'!$A$44:$Q$60,B95+1,0)="",'Mov. RA'!promedio_y,VLOOKUP(A95,'Mov. RA'!$A$44:$Q$60,B95+1,0))</f>
        <v>985.84746427392622</v>
      </c>
      <c r="L95" s="3">
        <f t="shared" si="10"/>
        <v>1349.153102067309</v>
      </c>
      <c r="M95" s="3">
        <f t="shared" si="11"/>
        <v>1039.7393065198839</v>
      </c>
      <c r="O95" s="3">
        <f t="shared" si="12"/>
        <v>1400.9603375104368</v>
      </c>
      <c r="P95" s="3">
        <f t="shared" si="13"/>
        <v>985.84746427392622</v>
      </c>
    </row>
    <row r="96" spans="1:16" x14ac:dyDescent="0.25">
      <c r="A96" s="3">
        <f t="shared" si="8"/>
        <v>9</v>
      </c>
      <c r="B96" s="3">
        <f t="shared" si="9"/>
        <v>14</v>
      </c>
      <c r="C96" s="3">
        <f>IF(VLOOKUP(A96,'Mov. Cielo'!$A$25:$Q$41,B96+1,0)="",promedio_x,VLOOKUP(A96,'Mov. Cielo'!$A$25:$Q$41,B96+1,0))</f>
        <v>1349.153102067309</v>
      </c>
      <c r="D96" s="3">
        <f>IF(VLOOKUP(A96,'Mov. Cielo'!$A$44:$Q$60,B96+1,0)="",promedio_y,VLOOKUP(A96,'Mov. Cielo'!$A$44:$Q$60,B96+1,0))</f>
        <v>1039.7393065198839</v>
      </c>
      <c r="F96" s="3">
        <f>IF(VLOOKUP(A96,'Mov. RA'!$A$25:$Q$41,B96+1,0)="",'Mov. RA'!promedio_x,VLOOKUP(A96,'Mov. RA'!$A$25:$Q$41,B96+1,0))</f>
        <v>1400.9603375104368</v>
      </c>
      <c r="G96" s="3">
        <f>IF(VLOOKUP(A96,'Mov. RA'!$A$44:$Q$60,B96+1,0)="",'Mov. RA'!promedio_y,VLOOKUP(A96,'Mov. RA'!$A$44:$Q$60,B96+1,0))</f>
        <v>985.84746427392622</v>
      </c>
      <c r="L96" s="3">
        <f t="shared" si="10"/>
        <v>1349.153102067309</v>
      </c>
      <c r="M96" s="3">
        <f t="shared" si="11"/>
        <v>1039.7393065198839</v>
      </c>
      <c r="O96" s="3">
        <f t="shared" si="12"/>
        <v>1400.9603375104368</v>
      </c>
      <c r="P96" s="3">
        <f t="shared" si="13"/>
        <v>985.84746427392622</v>
      </c>
    </row>
    <row r="97" spans="1:16" x14ac:dyDescent="0.25">
      <c r="A97" s="3">
        <f t="shared" si="8"/>
        <v>9</v>
      </c>
      <c r="B97" s="3">
        <f t="shared" si="9"/>
        <v>13</v>
      </c>
      <c r="C97" s="3">
        <f>IF(VLOOKUP(A97,'Mov. Cielo'!$A$25:$Q$41,B97+1,0)="",promedio_x,VLOOKUP(A97,'Mov. Cielo'!$A$25:$Q$41,B97+1,0))</f>
        <v>1349.153102067309</v>
      </c>
      <c r="D97" s="3">
        <f>IF(VLOOKUP(A97,'Mov. Cielo'!$A$44:$Q$60,B97+1,0)="",promedio_y,VLOOKUP(A97,'Mov. Cielo'!$A$44:$Q$60,B97+1,0))</f>
        <v>1039.7393065198839</v>
      </c>
      <c r="F97" s="3">
        <f>IF(VLOOKUP(A97,'Mov. RA'!$A$25:$Q$41,B97+1,0)="",'Mov. RA'!promedio_x,VLOOKUP(A97,'Mov. RA'!$A$25:$Q$41,B97+1,0))</f>
        <v>1400.9603375104368</v>
      </c>
      <c r="G97" s="3">
        <f>IF(VLOOKUP(A97,'Mov. RA'!$A$44:$Q$60,B97+1,0)="",'Mov. RA'!promedio_y,VLOOKUP(A97,'Mov. RA'!$A$44:$Q$60,B97+1,0))</f>
        <v>985.84746427392622</v>
      </c>
      <c r="L97" s="3">
        <f t="shared" si="10"/>
        <v>1349.153102067309</v>
      </c>
      <c r="M97" s="3">
        <f t="shared" si="11"/>
        <v>1039.7393065198839</v>
      </c>
      <c r="O97" s="3">
        <f t="shared" si="12"/>
        <v>1400.9603375104368</v>
      </c>
      <c r="P97" s="3">
        <f t="shared" si="13"/>
        <v>985.84746427392622</v>
      </c>
    </row>
    <row r="98" spans="1:16" x14ac:dyDescent="0.25">
      <c r="A98" s="3">
        <f t="shared" si="8"/>
        <v>9</v>
      </c>
      <c r="B98" s="3">
        <f t="shared" si="9"/>
        <v>12</v>
      </c>
      <c r="C98" s="3">
        <f>IF(VLOOKUP(A98,'Mov. Cielo'!$A$25:$Q$41,B98+1,0)="",promedio_x,VLOOKUP(A98,'Mov. Cielo'!$A$25:$Q$41,B98+1,0))</f>
        <v>1349.153102067309</v>
      </c>
      <c r="D98" s="3">
        <f>IF(VLOOKUP(A98,'Mov. Cielo'!$A$44:$Q$60,B98+1,0)="",promedio_y,VLOOKUP(A98,'Mov. Cielo'!$A$44:$Q$60,B98+1,0))</f>
        <v>1039.7393065198839</v>
      </c>
      <c r="F98" s="3">
        <f>IF(VLOOKUP(A98,'Mov. RA'!$A$25:$Q$41,B98+1,0)="",'Mov. RA'!promedio_x,VLOOKUP(A98,'Mov. RA'!$A$25:$Q$41,B98+1,0))</f>
        <v>1400.9603375104368</v>
      </c>
      <c r="G98" s="3">
        <f>IF(VLOOKUP(A98,'Mov. RA'!$A$44:$Q$60,B98+1,0)="",'Mov. RA'!promedio_y,VLOOKUP(A98,'Mov. RA'!$A$44:$Q$60,B98+1,0))</f>
        <v>985.84746427392622</v>
      </c>
      <c r="L98" s="3">
        <f t="shared" si="10"/>
        <v>1349.153102067309</v>
      </c>
      <c r="M98" s="3">
        <f t="shared" si="11"/>
        <v>1039.7393065198839</v>
      </c>
      <c r="O98" s="3">
        <f t="shared" si="12"/>
        <v>1400.9603375104368</v>
      </c>
      <c r="P98" s="3">
        <f t="shared" si="13"/>
        <v>985.84746427392622</v>
      </c>
    </row>
    <row r="99" spans="1:16" x14ac:dyDescent="0.25">
      <c r="A99" s="3">
        <f t="shared" ref="A99:A121" si="14">IF(B99=16,A98+1,A98)</f>
        <v>9</v>
      </c>
      <c r="B99" s="3">
        <f t="shared" ref="B99:B121" si="15">IF(B98&gt;A98+1,B98-1,16)</f>
        <v>11</v>
      </c>
      <c r="C99" s="3">
        <f>IF(VLOOKUP(A99,'Mov. Cielo'!$A$25:$Q$41,B99+1,0)="",promedio_x,VLOOKUP(A99,'Mov. Cielo'!$A$25:$Q$41,B99+1,0))</f>
        <v>1349.153102067309</v>
      </c>
      <c r="D99" s="3">
        <f>IF(VLOOKUP(A99,'Mov. Cielo'!$A$44:$Q$60,B99+1,0)="",promedio_y,VLOOKUP(A99,'Mov. Cielo'!$A$44:$Q$60,B99+1,0))</f>
        <v>1039.7393065198839</v>
      </c>
      <c r="F99" s="3">
        <f>IF(VLOOKUP(A99,'Mov. RA'!$A$25:$Q$41,B99+1,0)="",'Mov. RA'!promedio_x,VLOOKUP(A99,'Mov. RA'!$A$25:$Q$41,B99+1,0))</f>
        <v>1400.9603375104368</v>
      </c>
      <c r="G99" s="3">
        <f>IF(VLOOKUP(A99,'Mov. RA'!$A$44:$Q$60,B99+1,0)="",'Mov. RA'!promedio_y,VLOOKUP(A99,'Mov. RA'!$A$44:$Q$60,B99+1,0))</f>
        <v>985.84746427392622</v>
      </c>
      <c r="L99" s="3">
        <f t="shared" si="10"/>
        <v>1349.153102067309</v>
      </c>
      <c r="M99" s="3">
        <f t="shared" si="11"/>
        <v>1039.7393065198839</v>
      </c>
      <c r="O99" s="3">
        <f t="shared" si="12"/>
        <v>1400.9603375104368</v>
      </c>
      <c r="P99" s="3">
        <f t="shared" si="13"/>
        <v>985.84746427392622</v>
      </c>
    </row>
    <row r="100" spans="1:16" x14ac:dyDescent="0.25">
      <c r="A100" s="3">
        <f t="shared" si="14"/>
        <v>9</v>
      </c>
      <c r="B100" s="3">
        <f t="shared" si="15"/>
        <v>10</v>
      </c>
      <c r="C100" s="3">
        <f>IF(VLOOKUP(A100,'Mov. Cielo'!$A$25:$Q$41,B100+1,0)="",promedio_x,VLOOKUP(A100,'Mov. Cielo'!$A$25:$Q$41,B100+1,0))</f>
        <v>1349.153102067309</v>
      </c>
      <c r="D100" s="3">
        <f>IF(VLOOKUP(A100,'Mov. Cielo'!$A$44:$Q$60,B100+1,0)="",promedio_y,VLOOKUP(A100,'Mov. Cielo'!$A$44:$Q$60,B100+1,0))</f>
        <v>1039.7393065198839</v>
      </c>
      <c r="F100" s="3">
        <f>IF(VLOOKUP(A100,'Mov. RA'!$A$25:$Q$41,B100+1,0)="",'Mov. RA'!promedio_x,VLOOKUP(A100,'Mov. RA'!$A$25:$Q$41,B100+1,0))</f>
        <v>1400.9603375104368</v>
      </c>
      <c r="G100" s="3">
        <f>IF(VLOOKUP(A100,'Mov. RA'!$A$44:$Q$60,B100+1,0)="",'Mov. RA'!promedio_y,VLOOKUP(A100,'Mov. RA'!$A$44:$Q$60,B100+1,0))</f>
        <v>985.84746427392622</v>
      </c>
      <c r="L100" s="3">
        <f t="shared" si="10"/>
        <v>1349.153102067309</v>
      </c>
      <c r="M100" s="3">
        <f t="shared" si="11"/>
        <v>1039.7393065198839</v>
      </c>
      <c r="O100" s="3">
        <f t="shared" si="12"/>
        <v>1400.9603375104368</v>
      </c>
      <c r="P100" s="3">
        <f t="shared" si="13"/>
        <v>985.84746427392622</v>
      </c>
    </row>
    <row r="101" spans="1:16" x14ac:dyDescent="0.25">
      <c r="A101" s="3">
        <f t="shared" si="14"/>
        <v>10</v>
      </c>
      <c r="B101" s="3">
        <f t="shared" si="15"/>
        <v>16</v>
      </c>
      <c r="C101" s="3">
        <f>IF(VLOOKUP(A101,'Mov. Cielo'!$A$25:$Q$41,B101+1,0)="",promedio_x,VLOOKUP(A101,'Mov. Cielo'!$A$25:$Q$41,B101+1,0))</f>
        <v>1349.153102067309</v>
      </c>
      <c r="D101" s="3">
        <f>IF(VLOOKUP(A101,'Mov. Cielo'!$A$44:$Q$60,B101+1,0)="",promedio_y,VLOOKUP(A101,'Mov. Cielo'!$A$44:$Q$60,B101+1,0))</f>
        <v>1039.7393065198839</v>
      </c>
      <c r="F101" s="3">
        <f>IF(VLOOKUP(A101,'Mov. RA'!$A$25:$Q$41,B101+1,0)="",'Mov. RA'!promedio_x,VLOOKUP(A101,'Mov. RA'!$A$25:$Q$41,B101+1,0))</f>
        <v>1400.9603375104368</v>
      </c>
      <c r="G101" s="3">
        <f>IF(VLOOKUP(A101,'Mov. RA'!$A$44:$Q$60,B101+1,0)="",'Mov. RA'!promedio_y,VLOOKUP(A101,'Mov. RA'!$A$44:$Q$60,B101+1,0))</f>
        <v>985.84746427392622</v>
      </c>
      <c r="L101" s="3">
        <f t="shared" si="10"/>
        <v>1349.153102067309</v>
      </c>
      <c r="M101" s="3">
        <f t="shared" si="11"/>
        <v>1039.7393065198839</v>
      </c>
      <c r="O101" s="3">
        <f t="shared" si="12"/>
        <v>1400.9603375104368</v>
      </c>
      <c r="P101" s="3">
        <f t="shared" si="13"/>
        <v>985.84746427392622</v>
      </c>
    </row>
    <row r="102" spans="1:16" x14ac:dyDescent="0.25">
      <c r="A102" s="3">
        <f t="shared" si="14"/>
        <v>10</v>
      </c>
      <c r="B102" s="3">
        <f t="shared" si="15"/>
        <v>15</v>
      </c>
      <c r="C102" s="3">
        <f>IF(VLOOKUP(A102,'Mov. Cielo'!$A$25:$Q$41,B102+1,0)="",promedio_x,VLOOKUP(A102,'Mov. Cielo'!$A$25:$Q$41,B102+1,0))</f>
        <v>1349.153102067309</v>
      </c>
      <c r="D102" s="3">
        <f>IF(VLOOKUP(A102,'Mov. Cielo'!$A$44:$Q$60,B102+1,0)="",promedio_y,VLOOKUP(A102,'Mov. Cielo'!$A$44:$Q$60,B102+1,0))</f>
        <v>1039.7393065198839</v>
      </c>
      <c r="F102" s="3">
        <f>IF(VLOOKUP(A102,'Mov. RA'!$A$25:$Q$41,B102+1,0)="",'Mov. RA'!promedio_x,VLOOKUP(A102,'Mov. RA'!$A$25:$Q$41,B102+1,0))</f>
        <v>1400.9603375104368</v>
      </c>
      <c r="G102" s="3">
        <f>IF(VLOOKUP(A102,'Mov. RA'!$A$44:$Q$60,B102+1,0)="",'Mov. RA'!promedio_y,VLOOKUP(A102,'Mov. RA'!$A$44:$Q$60,B102+1,0))</f>
        <v>985.84746427392622</v>
      </c>
      <c r="L102" s="3">
        <f t="shared" si="10"/>
        <v>1349.153102067309</v>
      </c>
      <c r="M102" s="3">
        <f t="shared" si="11"/>
        <v>1039.7393065198839</v>
      </c>
      <c r="O102" s="3">
        <f t="shared" si="12"/>
        <v>1400.9603375104368</v>
      </c>
      <c r="P102" s="3">
        <f t="shared" si="13"/>
        <v>985.84746427392622</v>
      </c>
    </row>
    <row r="103" spans="1:16" x14ac:dyDescent="0.25">
      <c r="A103" s="3">
        <f t="shared" si="14"/>
        <v>10</v>
      </c>
      <c r="B103" s="3">
        <f t="shared" si="15"/>
        <v>14</v>
      </c>
      <c r="C103" s="3">
        <f>IF(VLOOKUP(A103,'Mov. Cielo'!$A$25:$Q$41,B103+1,0)="",promedio_x,VLOOKUP(A103,'Mov. Cielo'!$A$25:$Q$41,B103+1,0))</f>
        <v>1349.153102067309</v>
      </c>
      <c r="D103" s="3">
        <f>IF(VLOOKUP(A103,'Mov. Cielo'!$A$44:$Q$60,B103+1,0)="",promedio_y,VLOOKUP(A103,'Mov. Cielo'!$A$44:$Q$60,B103+1,0))</f>
        <v>1039.7393065198839</v>
      </c>
      <c r="F103" s="3">
        <f>IF(VLOOKUP(A103,'Mov. RA'!$A$25:$Q$41,B103+1,0)="",'Mov. RA'!promedio_x,VLOOKUP(A103,'Mov. RA'!$A$25:$Q$41,B103+1,0))</f>
        <v>1400.9603375104368</v>
      </c>
      <c r="G103" s="3">
        <f>IF(VLOOKUP(A103,'Mov. RA'!$A$44:$Q$60,B103+1,0)="",'Mov. RA'!promedio_y,VLOOKUP(A103,'Mov. RA'!$A$44:$Q$60,B103+1,0))</f>
        <v>985.84746427392622</v>
      </c>
      <c r="L103" s="3">
        <f t="shared" si="10"/>
        <v>1349.153102067309</v>
      </c>
      <c r="M103" s="3">
        <f t="shared" si="11"/>
        <v>1039.7393065198839</v>
      </c>
      <c r="O103" s="3">
        <f t="shared" si="12"/>
        <v>1400.9603375104368</v>
      </c>
      <c r="P103" s="3">
        <f t="shared" si="13"/>
        <v>985.84746427392622</v>
      </c>
    </row>
    <row r="104" spans="1:16" x14ac:dyDescent="0.25">
      <c r="A104" s="3">
        <f t="shared" si="14"/>
        <v>10</v>
      </c>
      <c r="B104" s="3">
        <f t="shared" si="15"/>
        <v>13</v>
      </c>
      <c r="C104" s="3">
        <f>IF(VLOOKUP(A104,'Mov. Cielo'!$A$25:$Q$41,B104+1,0)="",promedio_x,VLOOKUP(A104,'Mov. Cielo'!$A$25:$Q$41,B104+1,0))</f>
        <v>1349.153102067309</v>
      </c>
      <c r="D104" s="3">
        <f>IF(VLOOKUP(A104,'Mov. Cielo'!$A$44:$Q$60,B104+1,0)="",promedio_y,VLOOKUP(A104,'Mov. Cielo'!$A$44:$Q$60,B104+1,0))</f>
        <v>1039.7393065198839</v>
      </c>
      <c r="F104" s="3">
        <f>IF(VLOOKUP(A104,'Mov. RA'!$A$25:$Q$41,B104+1,0)="",'Mov. RA'!promedio_x,VLOOKUP(A104,'Mov. RA'!$A$25:$Q$41,B104+1,0))</f>
        <v>1400.9603375104368</v>
      </c>
      <c r="G104" s="3">
        <f>IF(VLOOKUP(A104,'Mov. RA'!$A$44:$Q$60,B104+1,0)="",'Mov. RA'!promedio_y,VLOOKUP(A104,'Mov. RA'!$A$44:$Q$60,B104+1,0))</f>
        <v>985.84746427392622</v>
      </c>
      <c r="L104" s="3">
        <f t="shared" si="10"/>
        <v>1349.153102067309</v>
      </c>
      <c r="M104" s="3">
        <f t="shared" si="11"/>
        <v>1039.7393065198839</v>
      </c>
      <c r="O104" s="3">
        <f t="shared" si="12"/>
        <v>1400.9603375104368</v>
      </c>
      <c r="P104" s="3">
        <f t="shared" si="13"/>
        <v>985.84746427392622</v>
      </c>
    </row>
    <row r="105" spans="1:16" x14ac:dyDescent="0.25">
      <c r="A105" s="3">
        <f t="shared" si="14"/>
        <v>10</v>
      </c>
      <c r="B105" s="3">
        <f t="shared" si="15"/>
        <v>12</v>
      </c>
      <c r="C105" s="3">
        <f>IF(VLOOKUP(A105,'Mov. Cielo'!$A$25:$Q$41,B105+1,0)="",promedio_x,VLOOKUP(A105,'Mov. Cielo'!$A$25:$Q$41,B105+1,0))</f>
        <v>1349.153102067309</v>
      </c>
      <c r="D105" s="3">
        <f>IF(VLOOKUP(A105,'Mov. Cielo'!$A$44:$Q$60,B105+1,0)="",promedio_y,VLOOKUP(A105,'Mov. Cielo'!$A$44:$Q$60,B105+1,0))</f>
        <v>1039.7393065198839</v>
      </c>
      <c r="F105" s="3">
        <f>IF(VLOOKUP(A105,'Mov. RA'!$A$25:$Q$41,B105+1,0)="",'Mov. RA'!promedio_x,VLOOKUP(A105,'Mov. RA'!$A$25:$Q$41,B105+1,0))</f>
        <v>1400.9603375104368</v>
      </c>
      <c r="G105" s="3">
        <f>IF(VLOOKUP(A105,'Mov. RA'!$A$44:$Q$60,B105+1,0)="",'Mov. RA'!promedio_y,VLOOKUP(A105,'Mov. RA'!$A$44:$Q$60,B105+1,0))</f>
        <v>985.84746427392622</v>
      </c>
      <c r="L105" s="3">
        <f t="shared" si="10"/>
        <v>1349.153102067309</v>
      </c>
      <c r="M105" s="3">
        <f t="shared" si="11"/>
        <v>1039.7393065198839</v>
      </c>
      <c r="O105" s="3">
        <f t="shared" si="12"/>
        <v>1400.9603375104368</v>
      </c>
      <c r="P105" s="3">
        <f t="shared" si="13"/>
        <v>985.84746427392622</v>
      </c>
    </row>
    <row r="106" spans="1:16" x14ac:dyDescent="0.25">
      <c r="A106" s="3">
        <f t="shared" si="14"/>
        <v>10</v>
      </c>
      <c r="B106" s="3">
        <f t="shared" si="15"/>
        <v>11</v>
      </c>
      <c r="C106" s="3">
        <f>IF(VLOOKUP(A106,'Mov. Cielo'!$A$25:$Q$41,B106+1,0)="",promedio_x,VLOOKUP(A106,'Mov. Cielo'!$A$25:$Q$41,B106+1,0))</f>
        <v>1349.153102067309</v>
      </c>
      <c r="D106" s="3">
        <f>IF(VLOOKUP(A106,'Mov. Cielo'!$A$44:$Q$60,B106+1,0)="",promedio_y,VLOOKUP(A106,'Mov. Cielo'!$A$44:$Q$60,B106+1,0))</f>
        <v>1039.7393065198839</v>
      </c>
      <c r="F106" s="3">
        <f>IF(VLOOKUP(A106,'Mov. RA'!$A$25:$Q$41,B106+1,0)="",'Mov. RA'!promedio_x,VLOOKUP(A106,'Mov. RA'!$A$25:$Q$41,B106+1,0))</f>
        <v>1400.9603375104368</v>
      </c>
      <c r="G106" s="3">
        <f>IF(VLOOKUP(A106,'Mov. RA'!$A$44:$Q$60,B106+1,0)="",'Mov. RA'!promedio_y,VLOOKUP(A106,'Mov. RA'!$A$44:$Q$60,B106+1,0))</f>
        <v>985.84746427392622</v>
      </c>
      <c r="L106" s="3">
        <f t="shared" si="10"/>
        <v>1349.153102067309</v>
      </c>
      <c r="M106" s="3">
        <f t="shared" si="11"/>
        <v>1039.7393065198839</v>
      </c>
      <c r="O106" s="3">
        <f t="shared" si="12"/>
        <v>1400.9603375104368</v>
      </c>
      <c r="P106" s="3">
        <f t="shared" si="13"/>
        <v>985.84746427392622</v>
      </c>
    </row>
    <row r="107" spans="1:16" x14ac:dyDescent="0.25">
      <c r="A107" s="3">
        <f t="shared" si="14"/>
        <v>11</v>
      </c>
      <c r="B107" s="3">
        <f t="shared" si="15"/>
        <v>16</v>
      </c>
      <c r="C107" s="3">
        <f>IF(VLOOKUP(A107,'Mov. Cielo'!$A$25:$Q$41,B107+1,0)="",promedio_x,VLOOKUP(A107,'Mov. Cielo'!$A$25:$Q$41,B107+1,0))</f>
        <v>1349.153102067309</v>
      </c>
      <c r="D107" s="3">
        <f>IF(VLOOKUP(A107,'Mov. Cielo'!$A$44:$Q$60,B107+1,0)="",promedio_y,VLOOKUP(A107,'Mov. Cielo'!$A$44:$Q$60,B107+1,0))</f>
        <v>1039.7393065198839</v>
      </c>
      <c r="F107" s="3">
        <f>IF(VLOOKUP(A107,'Mov. RA'!$A$25:$Q$41,B107+1,0)="",'Mov. RA'!promedio_x,VLOOKUP(A107,'Mov. RA'!$A$25:$Q$41,B107+1,0))</f>
        <v>1400.9603375104368</v>
      </c>
      <c r="G107" s="3">
        <f>IF(VLOOKUP(A107,'Mov. RA'!$A$44:$Q$60,B107+1,0)="",'Mov. RA'!promedio_y,VLOOKUP(A107,'Mov. RA'!$A$44:$Q$60,B107+1,0))</f>
        <v>985.84746427392622</v>
      </c>
      <c r="L107" s="3">
        <f t="shared" si="10"/>
        <v>1349.153102067309</v>
      </c>
      <c r="M107" s="3">
        <f t="shared" si="11"/>
        <v>1039.7393065198839</v>
      </c>
      <c r="O107" s="3">
        <f t="shared" si="12"/>
        <v>1400.9603375104368</v>
      </c>
      <c r="P107" s="3">
        <f t="shared" si="13"/>
        <v>985.84746427392622</v>
      </c>
    </row>
    <row r="108" spans="1:16" x14ac:dyDescent="0.25">
      <c r="A108" s="3">
        <f t="shared" si="14"/>
        <v>11</v>
      </c>
      <c r="B108" s="3">
        <f t="shared" si="15"/>
        <v>15</v>
      </c>
      <c r="C108" s="3">
        <f>IF(VLOOKUP(A108,'Mov. Cielo'!$A$25:$Q$41,B108+1,0)="",promedio_x,VLOOKUP(A108,'Mov. Cielo'!$A$25:$Q$41,B108+1,0))</f>
        <v>1349.153102067309</v>
      </c>
      <c r="D108" s="3">
        <f>IF(VLOOKUP(A108,'Mov. Cielo'!$A$44:$Q$60,B108+1,0)="",promedio_y,VLOOKUP(A108,'Mov. Cielo'!$A$44:$Q$60,B108+1,0))</f>
        <v>1039.7393065198839</v>
      </c>
      <c r="F108" s="3">
        <f>IF(VLOOKUP(A108,'Mov. RA'!$A$25:$Q$41,B108+1,0)="",'Mov. RA'!promedio_x,VLOOKUP(A108,'Mov. RA'!$A$25:$Q$41,B108+1,0))</f>
        <v>1400.9603375104368</v>
      </c>
      <c r="G108" s="3">
        <f>IF(VLOOKUP(A108,'Mov. RA'!$A$44:$Q$60,B108+1,0)="",'Mov. RA'!promedio_y,VLOOKUP(A108,'Mov. RA'!$A$44:$Q$60,B108+1,0))</f>
        <v>985.84746427392622</v>
      </c>
      <c r="L108" s="3">
        <f t="shared" si="10"/>
        <v>1349.153102067309</v>
      </c>
      <c r="M108" s="3">
        <f t="shared" si="11"/>
        <v>1039.7393065198839</v>
      </c>
      <c r="O108" s="3">
        <f t="shared" si="12"/>
        <v>1400.9603375104368</v>
      </c>
      <c r="P108" s="3">
        <f t="shared" si="13"/>
        <v>985.84746427392622</v>
      </c>
    </row>
    <row r="109" spans="1:16" x14ac:dyDescent="0.25">
      <c r="A109" s="3">
        <f t="shared" si="14"/>
        <v>11</v>
      </c>
      <c r="B109" s="3">
        <f t="shared" si="15"/>
        <v>14</v>
      </c>
      <c r="C109" s="3">
        <f>IF(VLOOKUP(A109,'Mov. Cielo'!$A$25:$Q$41,B109+1,0)="",promedio_x,VLOOKUP(A109,'Mov. Cielo'!$A$25:$Q$41,B109+1,0))</f>
        <v>1349.153102067309</v>
      </c>
      <c r="D109" s="3">
        <f>IF(VLOOKUP(A109,'Mov. Cielo'!$A$44:$Q$60,B109+1,0)="",promedio_y,VLOOKUP(A109,'Mov. Cielo'!$A$44:$Q$60,B109+1,0))</f>
        <v>1039.7393065198839</v>
      </c>
      <c r="F109" s="3">
        <f>IF(VLOOKUP(A109,'Mov. RA'!$A$25:$Q$41,B109+1,0)="",'Mov. RA'!promedio_x,VLOOKUP(A109,'Mov. RA'!$A$25:$Q$41,B109+1,0))</f>
        <v>1400.9603375104368</v>
      </c>
      <c r="G109" s="3">
        <f>IF(VLOOKUP(A109,'Mov. RA'!$A$44:$Q$60,B109+1,0)="",'Mov. RA'!promedio_y,VLOOKUP(A109,'Mov. RA'!$A$44:$Q$60,B109+1,0))</f>
        <v>985.84746427392622</v>
      </c>
      <c r="L109" s="3">
        <f t="shared" si="10"/>
        <v>1349.153102067309</v>
      </c>
      <c r="M109" s="3">
        <f t="shared" si="11"/>
        <v>1039.7393065198839</v>
      </c>
      <c r="O109" s="3">
        <f t="shared" si="12"/>
        <v>1400.9603375104368</v>
      </c>
      <c r="P109" s="3">
        <f t="shared" si="13"/>
        <v>985.84746427392622</v>
      </c>
    </row>
    <row r="110" spans="1:16" x14ac:dyDescent="0.25">
      <c r="A110" s="3">
        <f t="shared" si="14"/>
        <v>11</v>
      </c>
      <c r="B110" s="3">
        <f t="shared" si="15"/>
        <v>13</v>
      </c>
      <c r="C110" s="3">
        <f>IF(VLOOKUP(A110,'Mov. Cielo'!$A$25:$Q$41,B110+1,0)="",promedio_x,VLOOKUP(A110,'Mov. Cielo'!$A$25:$Q$41,B110+1,0))</f>
        <v>1349.153102067309</v>
      </c>
      <c r="D110" s="3">
        <f>IF(VLOOKUP(A110,'Mov. Cielo'!$A$44:$Q$60,B110+1,0)="",promedio_y,VLOOKUP(A110,'Mov. Cielo'!$A$44:$Q$60,B110+1,0))</f>
        <v>1039.7393065198839</v>
      </c>
      <c r="F110" s="3">
        <f>IF(VLOOKUP(A110,'Mov. RA'!$A$25:$Q$41,B110+1,0)="",'Mov. RA'!promedio_x,VLOOKUP(A110,'Mov. RA'!$A$25:$Q$41,B110+1,0))</f>
        <v>1400.9603375104368</v>
      </c>
      <c r="G110" s="3">
        <f>IF(VLOOKUP(A110,'Mov. RA'!$A$44:$Q$60,B110+1,0)="",'Mov. RA'!promedio_y,VLOOKUP(A110,'Mov. RA'!$A$44:$Q$60,B110+1,0))</f>
        <v>985.84746427392622</v>
      </c>
      <c r="L110" s="3">
        <f t="shared" si="10"/>
        <v>1349.153102067309</v>
      </c>
      <c r="M110" s="3">
        <f t="shared" si="11"/>
        <v>1039.7393065198839</v>
      </c>
      <c r="O110" s="3">
        <f t="shared" si="12"/>
        <v>1400.9603375104368</v>
      </c>
      <c r="P110" s="3">
        <f t="shared" si="13"/>
        <v>985.84746427392622</v>
      </c>
    </row>
    <row r="111" spans="1:16" x14ac:dyDescent="0.25">
      <c r="A111" s="3">
        <f t="shared" si="14"/>
        <v>11</v>
      </c>
      <c r="B111" s="3">
        <f t="shared" si="15"/>
        <v>12</v>
      </c>
      <c r="C111" s="3">
        <f>IF(VLOOKUP(A111,'Mov. Cielo'!$A$25:$Q$41,B111+1,0)="",promedio_x,VLOOKUP(A111,'Mov. Cielo'!$A$25:$Q$41,B111+1,0))</f>
        <v>1349.153102067309</v>
      </c>
      <c r="D111" s="3">
        <f>IF(VLOOKUP(A111,'Mov. Cielo'!$A$44:$Q$60,B111+1,0)="",promedio_y,VLOOKUP(A111,'Mov. Cielo'!$A$44:$Q$60,B111+1,0))</f>
        <v>1039.7393065198839</v>
      </c>
      <c r="F111" s="3">
        <f>IF(VLOOKUP(A111,'Mov. RA'!$A$25:$Q$41,B111+1,0)="",'Mov. RA'!promedio_x,VLOOKUP(A111,'Mov. RA'!$A$25:$Q$41,B111+1,0))</f>
        <v>1400.9603375104368</v>
      </c>
      <c r="G111" s="3">
        <f>IF(VLOOKUP(A111,'Mov. RA'!$A$44:$Q$60,B111+1,0)="",'Mov. RA'!promedio_y,VLOOKUP(A111,'Mov. RA'!$A$44:$Q$60,B111+1,0))</f>
        <v>985.84746427392622</v>
      </c>
      <c r="L111" s="3">
        <f t="shared" si="10"/>
        <v>1349.153102067309</v>
      </c>
      <c r="M111" s="3">
        <f t="shared" si="11"/>
        <v>1039.7393065198839</v>
      </c>
      <c r="O111" s="3">
        <f t="shared" si="12"/>
        <v>1400.9603375104368</v>
      </c>
      <c r="P111" s="3">
        <f t="shared" si="13"/>
        <v>985.84746427392622</v>
      </c>
    </row>
    <row r="112" spans="1:16" x14ac:dyDescent="0.25">
      <c r="A112" s="3">
        <f t="shared" si="14"/>
        <v>12</v>
      </c>
      <c r="B112" s="3">
        <f t="shared" si="15"/>
        <v>16</v>
      </c>
      <c r="C112" s="3">
        <f>IF(VLOOKUP(A112,'Mov. Cielo'!$A$25:$Q$41,B112+1,0)="",promedio_x,VLOOKUP(A112,'Mov. Cielo'!$A$25:$Q$41,B112+1,0))</f>
        <v>1349.153102067309</v>
      </c>
      <c r="D112" s="3">
        <f>IF(VLOOKUP(A112,'Mov. Cielo'!$A$44:$Q$60,B112+1,0)="",promedio_y,VLOOKUP(A112,'Mov. Cielo'!$A$44:$Q$60,B112+1,0))</f>
        <v>1039.7393065198839</v>
      </c>
      <c r="F112" s="3">
        <f>IF(VLOOKUP(A112,'Mov. RA'!$A$25:$Q$41,B112+1,0)="",'Mov. RA'!promedio_x,VLOOKUP(A112,'Mov. RA'!$A$25:$Q$41,B112+1,0))</f>
        <v>1400.9603375104368</v>
      </c>
      <c r="G112" s="3">
        <f>IF(VLOOKUP(A112,'Mov. RA'!$A$44:$Q$60,B112+1,0)="",'Mov. RA'!promedio_y,VLOOKUP(A112,'Mov. RA'!$A$44:$Q$60,B112+1,0))</f>
        <v>985.84746427392622</v>
      </c>
      <c r="L112" s="3">
        <f t="shared" si="10"/>
        <v>1349.153102067309</v>
      </c>
      <c r="M112" s="3">
        <f t="shared" si="11"/>
        <v>1039.7393065198839</v>
      </c>
      <c r="O112" s="3">
        <f t="shared" si="12"/>
        <v>1400.9603375104368</v>
      </c>
      <c r="P112" s="3">
        <f t="shared" si="13"/>
        <v>985.84746427392622</v>
      </c>
    </row>
    <row r="113" spans="1:16" x14ac:dyDescent="0.25">
      <c r="A113" s="3">
        <f t="shared" si="14"/>
        <v>12</v>
      </c>
      <c r="B113" s="3">
        <f t="shared" si="15"/>
        <v>15</v>
      </c>
      <c r="C113" s="3">
        <f>IF(VLOOKUP(A113,'Mov. Cielo'!$A$25:$Q$41,B113+1,0)="",promedio_x,VLOOKUP(A113,'Mov. Cielo'!$A$25:$Q$41,B113+1,0))</f>
        <v>1349.153102067309</v>
      </c>
      <c r="D113" s="3">
        <f>IF(VLOOKUP(A113,'Mov. Cielo'!$A$44:$Q$60,B113+1,0)="",promedio_y,VLOOKUP(A113,'Mov. Cielo'!$A$44:$Q$60,B113+1,0))</f>
        <v>1039.7393065198839</v>
      </c>
      <c r="F113" s="3">
        <f>IF(VLOOKUP(A113,'Mov. RA'!$A$25:$Q$41,B113+1,0)="",'Mov. RA'!promedio_x,VLOOKUP(A113,'Mov. RA'!$A$25:$Q$41,B113+1,0))</f>
        <v>1400.9603375104368</v>
      </c>
      <c r="G113" s="3">
        <f>IF(VLOOKUP(A113,'Mov. RA'!$A$44:$Q$60,B113+1,0)="",'Mov. RA'!promedio_y,VLOOKUP(A113,'Mov. RA'!$A$44:$Q$60,B113+1,0))</f>
        <v>985.84746427392622</v>
      </c>
      <c r="L113" s="3">
        <f t="shared" si="10"/>
        <v>1349.153102067309</v>
      </c>
      <c r="M113" s="3">
        <f t="shared" si="11"/>
        <v>1039.7393065198839</v>
      </c>
      <c r="O113" s="3">
        <f t="shared" si="12"/>
        <v>1400.9603375104368</v>
      </c>
      <c r="P113" s="3">
        <f t="shared" si="13"/>
        <v>985.84746427392622</v>
      </c>
    </row>
    <row r="114" spans="1:16" x14ac:dyDescent="0.25">
      <c r="A114" s="3">
        <f t="shared" si="14"/>
        <v>12</v>
      </c>
      <c r="B114" s="3">
        <f t="shared" si="15"/>
        <v>14</v>
      </c>
      <c r="C114" s="3">
        <f>IF(VLOOKUP(A114,'Mov. Cielo'!$A$25:$Q$41,B114+1,0)="",promedio_x,VLOOKUP(A114,'Mov. Cielo'!$A$25:$Q$41,B114+1,0))</f>
        <v>1349.153102067309</v>
      </c>
      <c r="D114" s="3">
        <f>IF(VLOOKUP(A114,'Mov. Cielo'!$A$44:$Q$60,B114+1,0)="",promedio_y,VLOOKUP(A114,'Mov. Cielo'!$A$44:$Q$60,B114+1,0))</f>
        <v>1039.7393065198839</v>
      </c>
      <c r="F114" s="3">
        <f>IF(VLOOKUP(A114,'Mov. RA'!$A$25:$Q$41,B114+1,0)="",'Mov. RA'!promedio_x,VLOOKUP(A114,'Mov. RA'!$A$25:$Q$41,B114+1,0))</f>
        <v>1400.9603375104368</v>
      </c>
      <c r="G114" s="3">
        <f>IF(VLOOKUP(A114,'Mov. RA'!$A$44:$Q$60,B114+1,0)="",'Mov. RA'!promedio_y,VLOOKUP(A114,'Mov. RA'!$A$44:$Q$60,B114+1,0))</f>
        <v>985.84746427392622</v>
      </c>
      <c r="L114" s="3">
        <f t="shared" si="10"/>
        <v>1349.153102067309</v>
      </c>
      <c r="M114" s="3">
        <f t="shared" si="11"/>
        <v>1039.7393065198839</v>
      </c>
      <c r="O114" s="3">
        <f t="shared" si="12"/>
        <v>1400.9603375104368</v>
      </c>
      <c r="P114" s="3">
        <f t="shared" si="13"/>
        <v>985.84746427392622</v>
      </c>
    </row>
    <row r="115" spans="1:16" x14ac:dyDescent="0.25">
      <c r="A115" s="3">
        <f t="shared" si="14"/>
        <v>12</v>
      </c>
      <c r="B115" s="3">
        <f t="shared" si="15"/>
        <v>13</v>
      </c>
      <c r="C115" s="3">
        <f>IF(VLOOKUP(A115,'Mov. Cielo'!$A$25:$Q$41,B115+1,0)="",promedio_x,VLOOKUP(A115,'Mov. Cielo'!$A$25:$Q$41,B115+1,0))</f>
        <v>1349.153102067309</v>
      </c>
      <c r="D115" s="3">
        <f>IF(VLOOKUP(A115,'Mov. Cielo'!$A$44:$Q$60,B115+1,0)="",promedio_y,VLOOKUP(A115,'Mov. Cielo'!$A$44:$Q$60,B115+1,0))</f>
        <v>1039.7393065198839</v>
      </c>
      <c r="F115" s="3">
        <f>IF(VLOOKUP(A115,'Mov. RA'!$A$25:$Q$41,B115+1,0)="",'Mov. RA'!promedio_x,VLOOKUP(A115,'Mov. RA'!$A$25:$Q$41,B115+1,0))</f>
        <v>1400.9603375104368</v>
      </c>
      <c r="G115" s="3">
        <f>IF(VLOOKUP(A115,'Mov. RA'!$A$44:$Q$60,B115+1,0)="",'Mov. RA'!promedio_y,VLOOKUP(A115,'Mov. RA'!$A$44:$Q$60,B115+1,0))</f>
        <v>985.84746427392622</v>
      </c>
      <c r="L115" s="3">
        <f t="shared" si="10"/>
        <v>1349.153102067309</v>
      </c>
      <c r="M115" s="3">
        <f t="shared" si="11"/>
        <v>1039.7393065198839</v>
      </c>
      <c r="O115" s="3">
        <f t="shared" si="12"/>
        <v>1400.9603375104368</v>
      </c>
      <c r="P115" s="3">
        <f t="shared" si="13"/>
        <v>985.84746427392622</v>
      </c>
    </row>
    <row r="116" spans="1:16" x14ac:dyDescent="0.25">
      <c r="A116" s="3">
        <f t="shared" si="14"/>
        <v>13</v>
      </c>
      <c r="B116" s="3">
        <f t="shared" si="15"/>
        <v>16</v>
      </c>
      <c r="C116" s="3">
        <f>IF(VLOOKUP(A116,'Mov. Cielo'!$A$25:$Q$41,B116+1,0)="",promedio_x,VLOOKUP(A116,'Mov. Cielo'!$A$25:$Q$41,B116+1,0))</f>
        <v>1349.153102067309</v>
      </c>
      <c r="D116" s="3">
        <f>IF(VLOOKUP(A116,'Mov. Cielo'!$A$44:$Q$60,B116+1,0)="",promedio_y,VLOOKUP(A116,'Mov. Cielo'!$A$44:$Q$60,B116+1,0))</f>
        <v>1039.7393065198839</v>
      </c>
      <c r="F116" s="3">
        <f>IF(VLOOKUP(A116,'Mov. RA'!$A$25:$Q$41,B116+1,0)="",'Mov. RA'!promedio_x,VLOOKUP(A116,'Mov. RA'!$A$25:$Q$41,B116+1,0))</f>
        <v>1400.9603375104368</v>
      </c>
      <c r="G116" s="3">
        <f>IF(VLOOKUP(A116,'Mov. RA'!$A$44:$Q$60,B116+1,0)="",'Mov. RA'!promedio_y,VLOOKUP(A116,'Mov. RA'!$A$44:$Q$60,B116+1,0))</f>
        <v>985.84746427392622</v>
      </c>
      <c r="L116" s="3">
        <f t="shared" si="10"/>
        <v>1349.153102067309</v>
      </c>
      <c r="M116" s="3">
        <f t="shared" si="11"/>
        <v>1039.7393065198839</v>
      </c>
      <c r="O116" s="3">
        <f t="shared" si="12"/>
        <v>1400.9603375104368</v>
      </c>
      <c r="P116" s="3">
        <f t="shared" si="13"/>
        <v>985.84746427392622</v>
      </c>
    </row>
    <row r="117" spans="1:16" x14ac:dyDescent="0.25">
      <c r="A117" s="3">
        <f t="shared" si="14"/>
        <v>13</v>
      </c>
      <c r="B117" s="3">
        <f t="shared" si="15"/>
        <v>15</v>
      </c>
      <c r="C117" s="3">
        <f>IF(VLOOKUP(A117,'Mov. Cielo'!$A$25:$Q$41,B117+1,0)="",promedio_x,VLOOKUP(A117,'Mov. Cielo'!$A$25:$Q$41,B117+1,0))</f>
        <v>1349.153102067309</v>
      </c>
      <c r="D117" s="3">
        <f>IF(VLOOKUP(A117,'Mov. Cielo'!$A$44:$Q$60,B117+1,0)="",promedio_y,VLOOKUP(A117,'Mov. Cielo'!$A$44:$Q$60,B117+1,0))</f>
        <v>1039.7393065198839</v>
      </c>
      <c r="F117" s="3">
        <f>IF(VLOOKUP(A117,'Mov. RA'!$A$25:$Q$41,B117+1,0)="",'Mov. RA'!promedio_x,VLOOKUP(A117,'Mov. RA'!$A$25:$Q$41,B117+1,0))</f>
        <v>1400.9603375104368</v>
      </c>
      <c r="G117" s="3">
        <f>IF(VLOOKUP(A117,'Mov. RA'!$A$44:$Q$60,B117+1,0)="",'Mov. RA'!promedio_y,VLOOKUP(A117,'Mov. RA'!$A$44:$Q$60,B117+1,0))</f>
        <v>985.84746427392622</v>
      </c>
      <c r="L117" s="3">
        <f t="shared" si="10"/>
        <v>1349.153102067309</v>
      </c>
      <c r="M117" s="3">
        <f t="shared" si="11"/>
        <v>1039.7393065198839</v>
      </c>
      <c r="O117" s="3">
        <f t="shared" si="12"/>
        <v>1400.9603375104368</v>
      </c>
      <c r="P117" s="3">
        <f t="shared" si="13"/>
        <v>985.84746427392622</v>
      </c>
    </row>
    <row r="118" spans="1:16" x14ac:dyDescent="0.25">
      <c r="A118" s="3">
        <f t="shared" si="14"/>
        <v>13</v>
      </c>
      <c r="B118" s="3">
        <f t="shared" si="15"/>
        <v>14</v>
      </c>
      <c r="C118" s="3">
        <f>IF(VLOOKUP(A118,'Mov. Cielo'!$A$25:$Q$41,B118+1,0)="",promedio_x,VLOOKUP(A118,'Mov. Cielo'!$A$25:$Q$41,B118+1,0))</f>
        <v>1349.153102067309</v>
      </c>
      <c r="D118" s="3">
        <f>IF(VLOOKUP(A118,'Mov. Cielo'!$A$44:$Q$60,B118+1,0)="",promedio_y,VLOOKUP(A118,'Mov. Cielo'!$A$44:$Q$60,B118+1,0))</f>
        <v>1039.7393065198839</v>
      </c>
      <c r="F118" s="3">
        <f>IF(VLOOKUP(A118,'Mov. RA'!$A$25:$Q$41,B118+1,0)="",'Mov. RA'!promedio_x,VLOOKUP(A118,'Mov. RA'!$A$25:$Q$41,B118+1,0))</f>
        <v>1400.9603375104368</v>
      </c>
      <c r="G118" s="3">
        <f>IF(VLOOKUP(A118,'Mov. RA'!$A$44:$Q$60,B118+1,0)="",'Mov. RA'!promedio_y,VLOOKUP(A118,'Mov. RA'!$A$44:$Q$60,B118+1,0))</f>
        <v>985.84746427392622</v>
      </c>
      <c r="L118" s="3">
        <f t="shared" si="10"/>
        <v>1349.153102067309</v>
      </c>
      <c r="M118" s="3">
        <f t="shared" si="11"/>
        <v>1039.7393065198839</v>
      </c>
      <c r="O118" s="3">
        <f t="shared" si="12"/>
        <v>1400.9603375104368</v>
      </c>
      <c r="P118" s="3">
        <f t="shared" si="13"/>
        <v>985.84746427392622</v>
      </c>
    </row>
    <row r="119" spans="1:16" x14ac:dyDescent="0.25">
      <c r="A119" s="3">
        <f t="shared" si="14"/>
        <v>14</v>
      </c>
      <c r="B119" s="3">
        <f t="shared" si="15"/>
        <v>16</v>
      </c>
      <c r="C119" s="3">
        <f>IF(VLOOKUP(A119,'Mov. Cielo'!$A$25:$Q$41,B119+1,0)="",promedio_x,VLOOKUP(A119,'Mov. Cielo'!$A$25:$Q$41,B119+1,0))</f>
        <v>1349.153102067309</v>
      </c>
      <c r="D119" s="3">
        <f>IF(VLOOKUP(A119,'Mov. Cielo'!$A$44:$Q$60,B119+1,0)="",promedio_y,VLOOKUP(A119,'Mov. Cielo'!$A$44:$Q$60,B119+1,0))</f>
        <v>1039.7393065198839</v>
      </c>
      <c r="F119" s="3">
        <f>IF(VLOOKUP(A119,'Mov. RA'!$A$25:$Q$41,B119+1,0)="",'Mov. RA'!promedio_x,VLOOKUP(A119,'Mov. RA'!$A$25:$Q$41,B119+1,0))</f>
        <v>1400.9603375104368</v>
      </c>
      <c r="G119" s="3">
        <f>IF(VLOOKUP(A119,'Mov. RA'!$A$44:$Q$60,B119+1,0)="",'Mov. RA'!promedio_y,VLOOKUP(A119,'Mov. RA'!$A$44:$Q$60,B119+1,0))</f>
        <v>985.84746427392622</v>
      </c>
      <c r="L119" s="3">
        <f t="shared" si="10"/>
        <v>1349.153102067309</v>
      </c>
      <c r="M119" s="3">
        <f t="shared" si="11"/>
        <v>1039.7393065198839</v>
      </c>
      <c r="O119" s="3">
        <f t="shared" si="12"/>
        <v>1400.9603375104368</v>
      </c>
      <c r="P119" s="3">
        <f t="shared" si="13"/>
        <v>985.84746427392622</v>
      </c>
    </row>
    <row r="120" spans="1:16" x14ac:dyDescent="0.25">
      <c r="A120" s="3">
        <f t="shared" si="14"/>
        <v>14</v>
      </c>
      <c r="B120" s="3">
        <f t="shared" si="15"/>
        <v>15</v>
      </c>
      <c r="C120" s="3">
        <f>IF(VLOOKUP(A120,'Mov. Cielo'!$A$25:$Q$41,B120+1,0)="",promedio_x,VLOOKUP(A120,'Mov. Cielo'!$A$25:$Q$41,B120+1,0))</f>
        <v>1349.153102067309</v>
      </c>
      <c r="D120" s="3">
        <f>IF(VLOOKUP(A120,'Mov. Cielo'!$A$44:$Q$60,B120+1,0)="",promedio_y,VLOOKUP(A120,'Mov. Cielo'!$A$44:$Q$60,B120+1,0))</f>
        <v>1039.7393065198839</v>
      </c>
      <c r="F120" s="3">
        <f>IF(VLOOKUP(A120,'Mov. RA'!$A$25:$Q$41,B120+1,0)="",'Mov. RA'!promedio_x,VLOOKUP(A120,'Mov. RA'!$A$25:$Q$41,B120+1,0))</f>
        <v>1400.9603375104368</v>
      </c>
      <c r="G120" s="3">
        <f>IF(VLOOKUP(A120,'Mov. RA'!$A$44:$Q$60,B120+1,0)="",'Mov. RA'!promedio_y,VLOOKUP(A120,'Mov. RA'!$A$44:$Q$60,B120+1,0))</f>
        <v>985.84746427392622</v>
      </c>
      <c r="L120" s="3">
        <f t="shared" si="10"/>
        <v>1349.153102067309</v>
      </c>
      <c r="M120" s="3">
        <f t="shared" si="11"/>
        <v>1039.7393065198839</v>
      </c>
      <c r="O120" s="3">
        <f t="shared" si="12"/>
        <v>1400.9603375104368</v>
      </c>
      <c r="P120" s="3">
        <f t="shared" si="13"/>
        <v>985.84746427392622</v>
      </c>
    </row>
    <row r="121" spans="1:16" x14ac:dyDescent="0.25">
      <c r="A121" s="3">
        <f t="shared" si="14"/>
        <v>15</v>
      </c>
      <c r="B121" s="3">
        <f t="shared" si="15"/>
        <v>16</v>
      </c>
      <c r="C121" s="3">
        <f>IF(VLOOKUP(A121,'Mov. Cielo'!$A$25:$Q$41,B121+1,0)="",promedio_x,VLOOKUP(A121,'Mov. Cielo'!$A$25:$Q$41,B121+1,0))</f>
        <v>1349.153102067309</v>
      </c>
      <c r="D121" s="3">
        <f>IF(VLOOKUP(A121,'Mov. Cielo'!$A$44:$Q$60,B121+1,0)="",promedio_y,VLOOKUP(A121,'Mov. Cielo'!$A$44:$Q$60,B121+1,0))</f>
        <v>1039.7393065198839</v>
      </c>
      <c r="F121" s="3">
        <f>IF(VLOOKUP(A121,'Mov. RA'!$A$25:$Q$41,B121+1,0)="",'Mov. RA'!promedio_x,VLOOKUP(A121,'Mov. RA'!$A$25:$Q$41,B121+1,0))</f>
        <v>1400.9603375104368</v>
      </c>
      <c r="G121" s="3">
        <f>IF(VLOOKUP(A121,'Mov. RA'!$A$44:$Q$60,B121+1,0)="",'Mov. RA'!promedio_y,VLOOKUP(A121,'Mov. RA'!$A$44:$Q$60,B121+1,0))</f>
        <v>985.84746427392622</v>
      </c>
      <c r="L121" s="3">
        <f t="shared" si="10"/>
        <v>1349.153102067309</v>
      </c>
      <c r="M121" s="3">
        <f t="shared" si="11"/>
        <v>1039.7393065198839</v>
      </c>
      <c r="O121" s="3">
        <f t="shared" si="12"/>
        <v>1400.9603375104368</v>
      </c>
      <c r="P121" s="3">
        <f t="shared" si="13"/>
        <v>985.84746427392622</v>
      </c>
    </row>
  </sheetData>
  <sheetProtection sheet="1" objects="1" scenarios="1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>
    <tabColor theme="6"/>
  </sheetPr>
  <dimension ref="A1:R23"/>
  <sheetViews>
    <sheetView showGridLines="0" workbookViewId="0">
      <selection activeCell="B21" sqref="B21"/>
    </sheetView>
  </sheetViews>
  <sheetFormatPr defaultColWidth="11" defaultRowHeight="15.75" x14ac:dyDescent="0.25"/>
  <cols>
    <col min="1" max="1" width="30.875" bestFit="1" customWidth="1"/>
    <col min="2" max="3" width="13.625" customWidth="1"/>
    <col min="4" max="4" width="8.375" customWidth="1"/>
    <col min="5" max="5" width="6.5" customWidth="1"/>
    <col min="6" max="6" width="5.875" customWidth="1"/>
    <col min="7" max="7" width="5.625" customWidth="1"/>
    <col min="8" max="8" width="7.375" bestFit="1" customWidth="1"/>
    <col min="9" max="9" width="6.875" bestFit="1" customWidth="1"/>
    <col min="10" max="10" width="6.375" customWidth="1"/>
    <col min="11" max="11" width="6.125" customWidth="1"/>
    <col min="12" max="12" width="5.625" customWidth="1"/>
    <col min="13" max="13" width="5.125" customWidth="1"/>
    <col min="14" max="14" width="6.875" bestFit="1" customWidth="1"/>
    <col min="15" max="15" width="7.375" bestFit="1" customWidth="1"/>
  </cols>
  <sheetData>
    <row r="1" spans="1:18" ht="21.75" thickBot="1" x14ac:dyDescent="0.4">
      <c r="A1" s="153" t="s">
        <v>56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5"/>
    </row>
    <row r="2" spans="1:18" ht="16.5" thickBot="1" x14ac:dyDescent="0.3"/>
    <row r="3" spans="1:18" ht="16.5" thickBot="1" x14ac:dyDescent="0.3">
      <c r="B3" s="156" t="s">
        <v>47</v>
      </c>
      <c r="C3" s="157"/>
      <c r="D3" s="156" t="s">
        <v>48</v>
      </c>
      <c r="E3" s="157"/>
      <c r="F3" s="162" t="s">
        <v>54</v>
      </c>
      <c r="G3" s="163"/>
      <c r="H3" s="160" t="s">
        <v>53</v>
      </c>
      <c r="I3" s="161"/>
      <c r="J3" s="158" t="s">
        <v>50</v>
      </c>
      <c r="K3" s="159"/>
      <c r="L3" s="158" t="s">
        <v>49</v>
      </c>
      <c r="M3" s="159"/>
      <c r="N3" s="46"/>
      <c r="O3" s="47"/>
    </row>
    <row r="4" spans="1:18" ht="16.5" thickBot="1" x14ac:dyDescent="0.3">
      <c r="B4" s="52" t="s">
        <v>37</v>
      </c>
      <c r="C4" s="53" t="s">
        <v>38</v>
      </c>
      <c r="D4" s="52" t="s">
        <v>37</v>
      </c>
      <c r="E4" s="53" t="s">
        <v>38</v>
      </c>
      <c r="F4" s="48" t="s">
        <v>37</v>
      </c>
      <c r="G4" s="49" t="s">
        <v>38</v>
      </c>
      <c r="H4" s="48" t="s">
        <v>37</v>
      </c>
      <c r="I4" s="49" t="s">
        <v>38</v>
      </c>
      <c r="J4" s="50" t="s">
        <v>37</v>
      </c>
      <c r="K4" s="51" t="s">
        <v>38</v>
      </c>
      <c r="L4" s="50" t="s">
        <v>37</v>
      </c>
      <c r="M4" s="51" t="s">
        <v>38</v>
      </c>
      <c r="N4" s="54" t="s">
        <v>51</v>
      </c>
      <c r="O4" s="55" t="s">
        <v>52</v>
      </c>
    </row>
    <row r="5" spans="1:18" ht="16.5" thickBot="1" x14ac:dyDescent="0.3">
      <c r="A5" s="77" t="s">
        <v>46</v>
      </c>
      <c r="B5" s="84">
        <f>'Mov. Cielo'!B4</f>
        <v>1854</v>
      </c>
      <c r="C5" s="85">
        <f>'Mov. Cielo'!C4</f>
        <v>471</v>
      </c>
      <c r="D5" s="84">
        <f>'Mov. Cielo'!B5</f>
        <v>576</v>
      </c>
      <c r="E5" s="85">
        <f>'Mov. Cielo'!C5</f>
        <v>417</v>
      </c>
      <c r="F5" s="86">
        <f>IFERROR(D5-B5,"")</f>
        <v>-1278</v>
      </c>
      <c r="G5" s="87">
        <f>IFERROR(E5-C5,"")</f>
        <v>-54</v>
      </c>
      <c r="H5" s="88">
        <f>IFERROR('Mov. Cielo'!N4-'Cálculo corrección'!B5,"")</f>
        <v>-504.85016462536259</v>
      </c>
      <c r="I5" s="89">
        <f>IFERROR('Mov. Cielo'!N5-'Cálculo corrección'!C5,"")</f>
        <v>568.8168343360137</v>
      </c>
      <c r="J5" s="90">
        <f>IFERROR(F5/SQRT(F5*F5+G5*G5),"")</f>
        <v>-0.99910851351701446</v>
      </c>
      <c r="K5" s="91">
        <f>IFERROR(G5/SQRT(F5*F5+G5*G5),"")</f>
        <v>-4.2215852683817515E-2</v>
      </c>
      <c r="L5" s="90">
        <f>K5</f>
        <v>-4.2215852683817515E-2</v>
      </c>
      <c r="M5" s="91">
        <f>IFERROR(-J5,"")</f>
        <v>0.99910851351701446</v>
      </c>
      <c r="N5" s="62">
        <f>IFERROR(H5*J5+I5*K5,"")</f>
        <v>480.38700984526145</v>
      </c>
      <c r="O5" s="63">
        <f>IFERROR(H5*L5+I5*M5,"")</f>
        <v>589.62242199413379</v>
      </c>
    </row>
    <row r="6" spans="1:18" ht="16.5" thickBot="1" x14ac:dyDescent="0.3">
      <c r="A6" s="77" t="s">
        <v>45</v>
      </c>
      <c r="B6" s="82">
        <f>'Mov. RA'!B4</f>
        <v>1872</v>
      </c>
      <c r="C6" s="83">
        <f>'Mov. RA'!C4</f>
        <v>486</v>
      </c>
      <c r="D6" s="82">
        <f>'Mov. RA'!B5</f>
        <v>596</v>
      </c>
      <c r="E6" s="83">
        <f>'Mov. RA'!C5</f>
        <v>393</v>
      </c>
      <c r="F6" s="56">
        <f>IFERROR(D6-B6,"")</f>
        <v>-1276</v>
      </c>
      <c r="G6" s="57">
        <f>IFERROR(E6-C6,"")</f>
        <v>-93</v>
      </c>
      <c r="H6" s="58">
        <f>IFERROR(N5*J6+O5*L6,"")</f>
        <v>-521.97650383671055</v>
      </c>
      <c r="I6" s="59">
        <f>IFERROR(N5*L6+O5*M6,"")</f>
        <v>553.14266621614377</v>
      </c>
      <c r="J6" s="60">
        <f>IFERROR(F6/SQRT(F6*F6+G6*G6),"")</f>
        <v>-0.99735449555176781</v>
      </c>
      <c r="K6" s="61">
        <f>IFERROR(G6/SQRT(F6*F6+G6*G6),"")</f>
        <v>-7.2691197559807519E-2</v>
      </c>
      <c r="L6" s="60">
        <f>K6</f>
        <v>-7.2691197559807519E-2</v>
      </c>
      <c r="M6" s="61">
        <f>IFERROR(-J6,"")</f>
        <v>0.99735449555176781</v>
      </c>
      <c r="N6" s="64"/>
      <c r="O6" s="65"/>
    </row>
    <row r="7" spans="1:18" ht="16.5" thickBot="1" x14ac:dyDescent="0.3"/>
    <row r="8" spans="1:18" ht="16.5" thickBot="1" x14ac:dyDescent="0.3">
      <c r="A8" t="s">
        <v>70</v>
      </c>
      <c r="E8" s="149" t="s">
        <v>55</v>
      </c>
      <c r="F8" s="150"/>
      <c r="G8" s="150"/>
      <c r="H8" s="145" t="str">
        <f>CONCATENATE("Hacer que la imagen se desplace ",ROUND(ABS(B11),0)," pix. hacia la ",,IF(B11&lt;0,"izquierda","derecha")," y ",ROUND(ABS(C11),0), " pix. hacia ",IF(C11&lt;0,"arriba","abajo"))</f>
        <v>Hacer que la imagen se desplace 52 pix. hacia la derecha y 53 pix. hacia arriba</v>
      </c>
      <c r="I8" s="145"/>
      <c r="J8" s="145"/>
      <c r="K8" s="145"/>
      <c r="L8" s="145"/>
      <c r="M8" s="145"/>
      <c r="N8" s="145"/>
      <c r="O8" s="146"/>
    </row>
    <row r="9" spans="1:18" ht="16.5" thickBot="1" x14ac:dyDescent="0.3">
      <c r="B9" s="66" t="s">
        <v>37</v>
      </c>
      <c r="C9" s="67" t="s">
        <v>38</v>
      </c>
      <c r="E9" s="151"/>
      <c r="F9" s="152"/>
      <c r="G9" s="152"/>
      <c r="H9" s="147"/>
      <c r="I9" s="147"/>
      <c r="J9" s="147"/>
      <c r="K9" s="147"/>
      <c r="L9" s="147"/>
      <c r="M9" s="147"/>
      <c r="N9" s="147"/>
      <c r="O9" s="148"/>
    </row>
    <row r="10" spans="1:18" x14ac:dyDescent="0.25">
      <c r="A10" s="69" t="s">
        <v>71</v>
      </c>
      <c r="B10" s="120">
        <f>IFERROR(B6+H6,"")</f>
        <v>1350.0234961632896</v>
      </c>
      <c r="C10" s="121">
        <f>IFERROR(C6+I6,"")</f>
        <v>1039.1426662161439</v>
      </c>
    </row>
    <row r="11" spans="1:18" ht="29.25" thickBot="1" x14ac:dyDescent="0.5">
      <c r="A11" s="68" t="s">
        <v>63</v>
      </c>
      <c r="B11" s="122">
        <f>IFERROR('Mov. RA'!N4-'Cálculo corrección'!B10,"")</f>
        <v>51.610720956271962</v>
      </c>
      <c r="C11" s="123">
        <f>IFERROR('Mov. RA'!N5-'Cálculo corrección'!C10,"")</f>
        <v>-52.987651713473269</v>
      </c>
    </row>
    <row r="12" spans="1:18" x14ac:dyDescent="0.25">
      <c r="B12" s="70">
        <v>0</v>
      </c>
      <c r="C12" s="70">
        <v>0</v>
      </c>
    </row>
    <row r="13" spans="1:18" x14ac:dyDescent="0.25">
      <c r="B13" s="71">
        <f>IFERROR(-B11,"")</f>
        <v>-51.610720956271962</v>
      </c>
      <c r="C13" s="71">
        <f>IFERROR(-C11,"")</f>
        <v>52.987651713473269</v>
      </c>
      <c r="Q13" s="117"/>
      <c r="R13" s="117"/>
    </row>
    <row r="14" spans="1:18" ht="16.5" thickBot="1" x14ac:dyDescent="0.3"/>
    <row r="15" spans="1:18" ht="16.5" thickBot="1" x14ac:dyDescent="0.3">
      <c r="A15" s="78" t="s">
        <v>57</v>
      </c>
      <c r="B15" s="124">
        <f>IFERROR(ROUND(SQRT(B11*B11+C11*C11),2),"")</f>
        <v>73.97</v>
      </c>
    </row>
    <row r="16" spans="1:18" ht="16.5" thickBot="1" x14ac:dyDescent="0.3">
      <c r="A16" s="78" t="s">
        <v>67</v>
      </c>
      <c r="B16" s="127">
        <f>IFERROR(B15*B23,"")</f>
        <v>198.2396</v>
      </c>
    </row>
    <row r="17" spans="1:2" ht="15.75" customHeight="1" x14ac:dyDescent="0.25">
      <c r="A17" s="143" t="s">
        <v>68</v>
      </c>
      <c r="B17" s="143"/>
    </row>
    <row r="18" spans="1:2" x14ac:dyDescent="0.25">
      <c r="A18" s="144"/>
      <c r="B18" s="144"/>
    </row>
    <row r="19" spans="1:2" ht="16.5" thickBot="1" x14ac:dyDescent="0.3"/>
    <row r="20" spans="1:2" ht="16.5" thickBot="1" x14ac:dyDescent="0.3">
      <c r="A20" s="141" t="s">
        <v>66</v>
      </c>
      <c r="B20" s="142"/>
    </row>
    <row r="21" spans="1:2" x14ac:dyDescent="0.25">
      <c r="A21" s="125" t="s">
        <v>64</v>
      </c>
      <c r="B21" s="119">
        <v>600</v>
      </c>
    </row>
    <row r="22" spans="1:2" x14ac:dyDescent="0.25">
      <c r="A22" s="126" t="s">
        <v>69</v>
      </c>
      <c r="B22" s="118">
        <v>7.8</v>
      </c>
    </row>
    <row r="23" spans="1:2" x14ac:dyDescent="0.25">
      <c r="A23" s="126" t="s">
        <v>65</v>
      </c>
      <c r="B23" s="128">
        <f>IFERROR(IF(AND(B21&lt;&gt;"",B22&lt;&gt;""),ROUND(3600*(ATAN(B22/(1000*B21))*180/3.1415926),2),""),"")</f>
        <v>2.68</v>
      </c>
    </row>
  </sheetData>
  <sheetProtection sheet="1" objects="1" scenarios="1"/>
  <mergeCells count="11">
    <mergeCell ref="A20:B20"/>
    <mergeCell ref="A17:B18"/>
    <mergeCell ref="H8:O9"/>
    <mergeCell ref="E8:G9"/>
    <mergeCell ref="A1:O1"/>
    <mergeCell ref="B3:C3"/>
    <mergeCell ref="D3:E3"/>
    <mergeCell ref="J3:K3"/>
    <mergeCell ref="L3:M3"/>
    <mergeCell ref="H3:I3"/>
    <mergeCell ref="F3:G3"/>
  </mergeCells>
  <pageMargins left="0.75" right="0.75" top="1" bottom="1" header="0.5" footer="0.5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22</vt:i4>
      </vt:variant>
    </vt:vector>
  </HeadingPairs>
  <TitlesOfParts>
    <vt:vector size="27" baseType="lpstr">
      <vt:lpstr>Instrucciones</vt:lpstr>
      <vt:lpstr>Mov. Cielo</vt:lpstr>
      <vt:lpstr>Mov. RA</vt:lpstr>
      <vt:lpstr>Scattter data</vt:lpstr>
      <vt:lpstr>Cálculo corrección</vt:lpstr>
      <vt:lpstr>'Mov. RA'!Centro_corr_x</vt:lpstr>
      <vt:lpstr>Centro_corr_x</vt:lpstr>
      <vt:lpstr>'Mov. RA'!Centro_corr_y</vt:lpstr>
      <vt:lpstr>Centro_corr_y</vt:lpstr>
      <vt:lpstr>'Mov. RA'!Cielo_x</vt:lpstr>
      <vt:lpstr>Cielo_x</vt:lpstr>
      <vt:lpstr>'Mov. RA'!Cielo_y</vt:lpstr>
      <vt:lpstr>Cielo_y</vt:lpstr>
      <vt:lpstr>'Mov. RA'!desv_std_x</vt:lpstr>
      <vt:lpstr>desv_std_x</vt:lpstr>
      <vt:lpstr>'Mov. RA'!desv_std_y</vt:lpstr>
      <vt:lpstr>desv_std_y</vt:lpstr>
      <vt:lpstr>'Mov. RA'!N_desv_std</vt:lpstr>
      <vt:lpstr>N_desv_std</vt:lpstr>
      <vt:lpstr>'Mov. RA'!promedio_x</vt:lpstr>
      <vt:lpstr>promedio_x</vt:lpstr>
      <vt:lpstr>'Mov. RA'!promedio_y</vt:lpstr>
      <vt:lpstr>promedio_y</vt:lpstr>
      <vt:lpstr>'Mov. RA'!umbral_x</vt:lpstr>
      <vt:lpstr>umbral_x</vt:lpstr>
      <vt:lpstr>'Mov. RA'!umbral_y</vt:lpstr>
      <vt:lpstr>umbral_y</vt:lpstr>
    </vt:vector>
  </TitlesOfParts>
  <Company>Dastronomía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Método Sánchez-Valente de alineación por desplazamiento relativo del NCP</dc:subject>
  <dc:creator>Pedro SL</dc:creator>
  <cp:lastModifiedBy>Daniel Valente</cp:lastModifiedBy>
  <dcterms:created xsi:type="dcterms:W3CDTF">2012-01-22T01:08:54Z</dcterms:created>
  <dcterms:modified xsi:type="dcterms:W3CDTF">2012-04-02T14:28:09Z</dcterms:modified>
</cp:coreProperties>
</file>